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540" windowWidth="19020" windowHeight="11280" tabRatio="901" activeTab="3"/>
  </bookViews>
  <sheets>
    <sheet name="Титул." sheetId="7" r:id="rId1"/>
    <sheet name="ПФХД" sheetId="6" r:id="rId2"/>
    <sheet name="Закупки" sheetId="5" r:id="rId3"/>
    <sheet name="Обосн.доходов" sheetId="17" r:id="rId4"/>
    <sheet name="Обосн.расходов 2024" sheetId="16" r:id="rId5"/>
    <sheet name="обос расходов 2025" sheetId="18" r:id="rId6"/>
    <sheet name="Обосн.расходов (2026)" sheetId="19" r:id="rId7"/>
  </sheets>
  <definedNames>
    <definedName name="_xlnm._FilterDatabase" localSheetId="1" hidden="1">ПФХД!$A$43:$N$188</definedName>
    <definedName name="TABLE" localSheetId="2">Закупки!#REF!</definedName>
    <definedName name="TABLE_2" localSheetId="2">Закупки!#REF!</definedName>
    <definedName name="_xlnm.Print_Titles" localSheetId="2">Закупки!$3:$5</definedName>
    <definedName name="_xlnm.Print_Area" localSheetId="2">Закупки!$A$1:$FI$68</definedName>
    <definedName name="_xlnm.Print_Area" localSheetId="5">'обос расходов 2025'!$A$1:$J$446</definedName>
    <definedName name="_xlnm.Print_Area" localSheetId="3">Обосн.доходов!$A$1:$K$162</definedName>
    <definedName name="_xlnm.Print_Area" localSheetId="6">'Обосн.расходов (2026)'!$A$1:$J$445</definedName>
    <definedName name="_xlnm.Print_Area" localSheetId="4">'Обосн.расходов 2024'!$A$1:$J$463</definedName>
    <definedName name="_xlnm.Print_Area" localSheetId="1">ПФХД!$A$1:$N$188</definedName>
    <definedName name="_xlnm.Print_Area" localSheetId="0">Титул.!$A$1:$I$37</definedName>
  </definedNames>
  <calcPr calcId="145621" fullPrecision="0" calcOnSave="0"/>
</workbook>
</file>

<file path=xl/calcChain.xml><?xml version="1.0" encoding="utf-8"?>
<calcChain xmlns="http://schemas.openxmlformats.org/spreadsheetml/2006/main">
  <c r="I51" i="16" l="1"/>
  <c r="I50" i="16"/>
  <c r="I49" i="16"/>
  <c r="I48" i="16"/>
  <c r="I52" i="16" l="1"/>
  <c r="I41" i="19" l="1"/>
  <c r="I40" i="19"/>
  <c r="I42" i="19"/>
  <c r="I43" i="19"/>
  <c r="I41" i="18"/>
  <c r="I42" i="18"/>
  <c r="I44" i="18"/>
  <c r="I43" i="18"/>
  <c r="F60" i="16" l="1"/>
  <c r="F61" i="16"/>
  <c r="F62" i="16"/>
  <c r="F63" i="16"/>
  <c r="F64" i="16"/>
  <c r="F66" i="16"/>
  <c r="F67" i="16"/>
  <c r="F68" i="16"/>
  <c r="F69" i="16"/>
  <c r="F70" i="16"/>
  <c r="F72" i="16"/>
  <c r="F73" i="16"/>
  <c r="F74" i="16"/>
  <c r="F75" i="16"/>
  <c r="F76" i="16"/>
  <c r="F85" i="16"/>
  <c r="F86" i="16"/>
  <c r="F87" i="16"/>
  <c r="F89" i="16"/>
  <c r="F90" i="16"/>
  <c r="F91" i="16"/>
  <c r="F93" i="16"/>
  <c r="F94" i="16"/>
  <c r="F95" i="16"/>
  <c r="F254" i="16"/>
  <c r="F257" i="16" s="1"/>
  <c r="F255" i="16"/>
  <c r="F256" i="16"/>
  <c r="F258" i="16"/>
  <c r="F259" i="16"/>
  <c r="F260" i="16"/>
  <c r="F262" i="16"/>
  <c r="F263" i="16"/>
  <c r="F264" i="16"/>
  <c r="F288" i="16"/>
  <c r="F289" i="16"/>
  <c r="F291" i="16"/>
  <c r="F292" i="16" s="1"/>
  <c r="F294" i="16"/>
  <c r="F295" i="16" s="1"/>
  <c r="F296" i="16"/>
  <c r="F297" i="16" s="1"/>
  <c r="F300" i="16"/>
  <c r="F301" i="16"/>
  <c r="F303" i="16"/>
  <c r="F304" i="16" s="1"/>
  <c r="F306" i="16"/>
  <c r="F307" i="16"/>
  <c r="F308" i="16"/>
  <c r="F309" i="16" s="1"/>
  <c r="F312" i="16"/>
  <c r="F314" i="16" s="1"/>
  <c r="F313" i="16"/>
  <c r="F315" i="16"/>
  <c r="F316" i="16" s="1"/>
  <c r="F318" i="16"/>
  <c r="F319" i="16" s="1"/>
  <c r="F320" i="16"/>
  <c r="F321" i="16" s="1"/>
  <c r="E361" i="16"/>
  <c r="F65" i="16" l="1"/>
  <c r="F290" i="16"/>
  <c r="F71" i="16"/>
  <c r="F310" i="16"/>
  <c r="F96" i="16"/>
  <c r="F77" i="16"/>
  <c r="F302" i="16"/>
  <c r="F305" i="16" s="1"/>
  <c r="F261" i="16"/>
  <c r="F88" i="16"/>
  <c r="F265" i="16"/>
  <c r="F92" i="16"/>
  <c r="F322" i="16"/>
  <c r="F317" i="16"/>
  <c r="F298" i="16"/>
  <c r="F293" i="16"/>
  <c r="K63" i="17"/>
  <c r="K59" i="17"/>
  <c r="K46" i="17"/>
  <c r="K42" i="17"/>
  <c r="K25" i="17"/>
  <c r="K29" i="17"/>
  <c r="F311" i="16" l="1"/>
  <c r="F78" i="16"/>
  <c r="F266" i="16"/>
  <c r="F97" i="16"/>
  <c r="F299" i="16"/>
  <c r="F323" i="16"/>
  <c r="I35" i="16"/>
  <c r="F324" i="16" l="1"/>
  <c r="K33" i="6" l="1"/>
  <c r="K32" i="6"/>
  <c r="C152" i="16" l="1"/>
  <c r="K53" i="6"/>
  <c r="D147" i="16" l="1"/>
  <c r="D146" i="16" s="1"/>
  <c r="D159" i="16" l="1"/>
  <c r="K68" i="6" s="1"/>
  <c r="D133" i="16"/>
  <c r="E421" i="16" l="1"/>
  <c r="F241" i="19" l="1"/>
  <c r="F237" i="19"/>
  <c r="F242" i="18"/>
  <c r="F238" i="18"/>
  <c r="K50" i="17"/>
  <c r="K51" i="17"/>
  <c r="K52" i="17"/>
  <c r="K53" i="17"/>
  <c r="K54" i="17"/>
  <c r="K55" i="17"/>
  <c r="K56" i="17"/>
  <c r="K57" i="17"/>
  <c r="K58" i="17"/>
  <c r="K60" i="17"/>
  <c r="K61" i="17"/>
  <c r="K62" i="17"/>
  <c r="K33" i="17"/>
  <c r="K34" i="17"/>
  <c r="K35" i="17"/>
  <c r="K36" i="17"/>
  <c r="K37" i="17"/>
  <c r="K38" i="17"/>
  <c r="K39" i="17"/>
  <c r="K40" i="17"/>
  <c r="K41" i="17"/>
  <c r="K43" i="17"/>
  <c r="K44" i="17"/>
  <c r="K45" i="17"/>
  <c r="K16" i="17"/>
  <c r="K17" i="17"/>
  <c r="K18" i="17"/>
  <c r="K19" i="17"/>
  <c r="K20" i="17"/>
  <c r="K21" i="17"/>
  <c r="K22" i="17"/>
  <c r="K23" i="17"/>
  <c r="K24" i="17"/>
  <c r="K26" i="17"/>
  <c r="K27" i="17"/>
  <c r="K28" i="17"/>
  <c r="E434" i="19" l="1"/>
  <c r="E435" i="19" s="1"/>
  <c r="M171" i="6" s="1"/>
  <c r="E432" i="19"/>
  <c r="E433" i="19" s="1"/>
  <c r="M165" i="6" s="1"/>
  <c r="E430" i="19"/>
  <c r="E431" i="19" s="1"/>
  <c r="M161" i="6" s="1"/>
  <c r="E428" i="19"/>
  <c r="E429" i="19" s="1"/>
  <c r="M157" i="6" s="1"/>
  <c r="E426" i="19"/>
  <c r="E427" i="19" s="1"/>
  <c r="M153" i="6" s="1"/>
  <c r="E424" i="19"/>
  <c r="E425" i="19" s="1"/>
  <c r="M149" i="6" s="1"/>
  <c r="E422" i="19"/>
  <c r="E423" i="19" s="1"/>
  <c r="M145" i="6" s="1"/>
  <c r="E420" i="19"/>
  <c r="E421" i="19" s="1"/>
  <c r="E417" i="19"/>
  <c r="E418" i="19" s="1"/>
  <c r="M170" i="6" s="1"/>
  <c r="E415" i="19"/>
  <c r="E416" i="19" s="1"/>
  <c r="M164" i="6" s="1"/>
  <c r="E413" i="19"/>
  <c r="E414" i="19" s="1"/>
  <c r="M160" i="6" s="1"/>
  <c r="E411" i="19"/>
  <c r="E412" i="19" s="1"/>
  <c r="M156" i="6" s="1"/>
  <c r="E409" i="19"/>
  <c r="E410" i="19" s="1"/>
  <c r="M152" i="6" s="1"/>
  <c r="E407" i="19"/>
  <c r="E408" i="19" s="1"/>
  <c r="M148" i="6" s="1"/>
  <c r="E405" i="19"/>
  <c r="E406" i="19" s="1"/>
  <c r="M144" i="6" s="1"/>
  <c r="E403" i="19"/>
  <c r="E404" i="19" s="1"/>
  <c r="M139" i="6" s="1"/>
  <c r="E400" i="19"/>
  <c r="E401" i="19" s="1"/>
  <c r="M169" i="6" s="1"/>
  <c r="E398" i="19"/>
  <c r="E399" i="19" s="1"/>
  <c r="M163" i="6" s="1"/>
  <c r="E396" i="19"/>
  <c r="E397" i="19" s="1"/>
  <c r="M159" i="6" s="1"/>
  <c r="E394" i="19"/>
  <c r="E395" i="19" s="1"/>
  <c r="M155" i="6" s="1"/>
  <c r="E392" i="19"/>
  <c r="E393" i="19" s="1"/>
  <c r="M151" i="6" s="1"/>
  <c r="E390" i="19"/>
  <c r="E391" i="19" s="1"/>
  <c r="M147" i="6" s="1"/>
  <c r="E388" i="19"/>
  <c r="E389" i="19" s="1"/>
  <c r="M143" i="6" s="1"/>
  <c r="E386" i="19"/>
  <c r="E387" i="19" s="1"/>
  <c r="M138" i="6" s="1"/>
  <c r="D378" i="19"/>
  <c r="M130" i="6" s="1"/>
  <c r="D371" i="19"/>
  <c r="M129" i="6" s="1"/>
  <c r="D364" i="19"/>
  <c r="M128" i="6" s="1"/>
  <c r="E350" i="19"/>
  <c r="M126" i="6" s="1"/>
  <c r="E343" i="19"/>
  <c r="M125" i="6" s="1"/>
  <c r="E336" i="19"/>
  <c r="E321" i="19"/>
  <c r="E320" i="19"/>
  <c r="E318" i="19"/>
  <c r="M122" i="6" s="1"/>
  <c r="E317" i="19"/>
  <c r="E315" i="19"/>
  <c r="M121" i="6" s="1"/>
  <c r="E314" i="19"/>
  <c r="M119" i="6" s="1"/>
  <c r="F303" i="19"/>
  <c r="F304" i="19" s="1"/>
  <c r="F301" i="19"/>
  <c r="F302" i="19" s="1"/>
  <c r="F298" i="19"/>
  <c r="F299" i="19" s="1"/>
  <c r="F296" i="19"/>
  <c r="F295" i="19"/>
  <c r="F291" i="19"/>
  <c r="F292" i="19" s="1"/>
  <c r="M179" i="6" s="1"/>
  <c r="F289" i="19"/>
  <c r="F290" i="19" s="1"/>
  <c r="M177" i="6" s="1"/>
  <c r="F286" i="19"/>
  <c r="F287" i="19" s="1"/>
  <c r="M117" i="6" s="1"/>
  <c r="F284" i="19"/>
  <c r="M115" i="6" s="1"/>
  <c r="F283" i="19"/>
  <c r="F279" i="19"/>
  <c r="F280" i="19" s="1"/>
  <c r="M178" i="6" s="1"/>
  <c r="F277" i="19"/>
  <c r="F278" i="19" s="1"/>
  <c r="F274" i="19"/>
  <c r="F275" i="19" s="1"/>
  <c r="M116" i="6" s="1"/>
  <c r="F272" i="19"/>
  <c r="M114" i="6" s="1"/>
  <c r="F271" i="19"/>
  <c r="E262" i="19"/>
  <c r="E261" i="19"/>
  <c r="E259" i="19"/>
  <c r="E258" i="19"/>
  <c r="E256" i="19"/>
  <c r="E255" i="19"/>
  <c r="F247" i="19"/>
  <c r="F246" i="19"/>
  <c r="F245" i="19"/>
  <c r="F243" i="19"/>
  <c r="F242" i="19"/>
  <c r="F239" i="19"/>
  <c r="F238" i="19"/>
  <c r="E225" i="19"/>
  <c r="E224" i="19"/>
  <c r="E223" i="19"/>
  <c r="E222" i="19"/>
  <c r="E220" i="19"/>
  <c r="E219" i="19"/>
  <c r="E218" i="19"/>
  <c r="E217" i="19"/>
  <c r="E215" i="19"/>
  <c r="E214" i="19"/>
  <c r="E213" i="19"/>
  <c r="E212" i="19"/>
  <c r="E202" i="19"/>
  <c r="E201" i="19"/>
  <c r="E199" i="19"/>
  <c r="E198" i="19"/>
  <c r="E196" i="19"/>
  <c r="E195" i="19"/>
  <c r="E185" i="19"/>
  <c r="E184" i="19"/>
  <c r="E183" i="19"/>
  <c r="E181" i="19"/>
  <c r="M87" i="6" s="1"/>
  <c r="E180" i="19"/>
  <c r="M84" i="6" s="1"/>
  <c r="E179" i="19"/>
  <c r="E178" i="19"/>
  <c r="E176" i="19"/>
  <c r="E175" i="19"/>
  <c r="M86" i="6" s="1"/>
  <c r="E174" i="19"/>
  <c r="M83" i="6" s="1"/>
  <c r="E173" i="19"/>
  <c r="E172" i="19"/>
  <c r="E162" i="19"/>
  <c r="E161" i="19"/>
  <c r="E163" i="19" s="1"/>
  <c r="E159" i="19"/>
  <c r="E160" i="19" s="1"/>
  <c r="E156" i="19"/>
  <c r="E155" i="19"/>
  <c r="C136" i="19"/>
  <c r="D136" i="19" s="1"/>
  <c r="D135" i="19" s="1"/>
  <c r="D131" i="19"/>
  <c r="D130" i="19" s="1"/>
  <c r="C122" i="19"/>
  <c r="D122" i="19" s="1"/>
  <c r="D121" i="19" s="1"/>
  <c r="D117" i="19"/>
  <c r="D116" i="19" s="1"/>
  <c r="C108" i="19"/>
  <c r="D108" i="19" s="1"/>
  <c r="D107" i="19" s="1"/>
  <c r="D103" i="19"/>
  <c r="D102" i="19" s="1"/>
  <c r="F93" i="19"/>
  <c r="F92" i="19"/>
  <c r="F91" i="19"/>
  <c r="F89" i="19"/>
  <c r="F88" i="19"/>
  <c r="F87" i="19"/>
  <c r="F85" i="19"/>
  <c r="F84" i="19"/>
  <c r="F83" i="19"/>
  <c r="F74" i="19"/>
  <c r="F73" i="19"/>
  <c r="F72" i="19"/>
  <c r="F71" i="19"/>
  <c r="F70" i="19"/>
  <c r="F68" i="19"/>
  <c r="F67" i="19"/>
  <c r="F66" i="19"/>
  <c r="F65" i="19"/>
  <c r="M60" i="6" s="1"/>
  <c r="F64" i="19"/>
  <c r="M57" i="6" s="1"/>
  <c r="F62" i="19"/>
  <c r="F61" i="19"/>
  <c r="F60" i="19"/>
  <c r="F59" i="19"/>
  <c r="M59" i="6" s="1"/>
  <c r="F58" i="19"/>
  <c r="I49" i="19"/>
  <c r="I48" i="19"/>
  <c r="I47" i="19"/>
  <c r="I46" i="19"/>
  <c r="I45" i="19"/>
  <c r="I44" i="19"/>
  <c r="I37" i="19"/>
  <c r="I38" i="19" s="1"/>
  <c r="I35" i="19"/>
  <c r="I34" i="19"/>
  <c r="I33" i="19"/>
  <c r="I32" i="19"/>
  <c r="I31" i="19"/>
  <c r="I30" i="19"/>
  <c r="I29" i="19"/>
  <c r="I28" i="19"/>
  <c r="I25" i="19"/>
  <c r="I23" i="19"/>
  <c r="I22" i="19"/>
  <c r="I21" i="19"/>
  <c r="I20" i="19"/>
  <c r="I19" i="19"/>
  <c r="I18" i="19"/>
  <c r="I17" i="19"/>
  <c r="I16" i="19"/>
  <c r="E435" i="18"/>
  <c r="E436" i="18" s="1"/>
  <c r="L171" i="6" s="1"/>
  <c r="E433" i="18"/>
  <c r="E434" i="18" s="1"/>
  <c r="L165" i="6" s="1"/>
  <c r="E431" i="18"/>
  <c r="E432" i="18" s="1"/>
  <c r="L161" i="6" s="1"/>
  <c r="E429" i="18"/>
  <c r="E430" i="18" s="1"/>
  <c r="L157" i="6" s="1"/>
  <c r="E427" i="18"/>
  <c r="E428" i="18" s="1"/>
  <c r="E425" i="18"/>
  <c r="E426" i="18" s="1"/>
  <c r="L149" i="6" s="1"/>
  <c r="E423" i="18"/>
  <c r="E424" i="18" s="1"/>
  <c r="L145" i="6" s="1"/>
  <c r="E421" i="18"/>
  <c r="E422" i="18" s="1"/>
  <c r="E418" i="18"/>
  <c r="E419" i="18" s="1"/>
  <c r="L170" i="6" s="1"/>
  <c r="E416" i="18"/>
  <c r="E417" i="18" s="1"/>
  <c r="L164" i="6" s="1"/>
  <c r="E414" i="18"/>
  <c r="E415" i="18" s="1"/>
  <c r="L160" i="6" s="1"/>
  <c r="E412" i="18"/>
  <c r="E413" i="18" s="1"/>
  <c r="L156" i="6" s="1"/>
  <c r="E410" i="18"/>
  <c r="E411" i="18" s="1"/>
  <c r="E408" i="18"/>
  <c r="E409" i="18" s="1"/>
  <c r="L152" i="6" s="1"/>
  <c r="E406" i="18"/>
  <c r="E407" i="18" s="1"/>
  <c r="L144" i="6" s="1"/>
  <c r="E404" i="18"/>
  <c r="E405" i="18" s="1"/>
  <c r="L139" i="6" s="1"/>
  <c r="E401" i="18"/>
  <c r="E402" i="18" s="1"/>
  <c r="L169" i="6" s="1"/>
  <c r="E399" i="18"/>
  <c r="E400" i="18" s="1"/>
  <c r="L163" i="6" s="1"/>
  <c r="E397" i="18"/>
  <c r="E398" i="18" s="1"/>
  <c r="L159" i="6" s="1"/>
  <c r="E395" i="18"/>
  <c r="E396" i="18" s="1"/>
  <c r="L155" i="6" s="1"/>
  <c r="E393" i="18"/>
  <c r="E394" i="18" s="1"/>
  <c r="L151" i="6" s="1"/>
  <c r="E391" i="18"/>
  <c r="E392" i="18" s="1"/>
  <c r="L147" i="6" s="1"/>
  <c r="E389" i="18"/>
  <c r="E390" i="18" s="1"/>
  <c r="L143" i="6" s="1"/>
  <c r="E387" i="18"/>
  <c r="E388" i="18" s="1"/>
  <c r="L138" i="6" s="1"/>
  <c r="D379" i="18"/>
  <c r="L130" i="6" s="1"/>
  <c r="D372" i="18"/>
  <c r="L129" i="6" s="1"/>
  <c r="D365" i="18"/>
  <c r="E351" i="18"/>
  <c r="E344" i="18"/>
  <c r="L125" i="6" s="1"/>
  <c r="E337" i="18"/>
  <c r="L124" i="6" s="1"/>
  <c r="E322" i="18"/>
  <c r="E321" i="18"/>
  <c r="E319" i="18"/>
  <c r="L122" i="6" s="1"/>
  <c r="E318" i="18"/>
  <c r="E316" i="18"/>
  <c r="L121" i="6" s="1"/>
  <c r="E315" i="18"/>
  <c r="L119" i="6" s="1"/>
  <c r="F304" i="18"/>
  <c r="F305" i="18" s="1"/>
  <c r="F302" i="18"/>
  <c r="F303" i="18" s="1"/>
  <c r="F299" i="18"/>
  <c r="F300" i="18" s="1"/>
  <c r="F297" i="18"/>
  <c r="F296" i="18"/>
  <c r="F292" i="18"/>
  <c r="F293" i="18" s="1"/>
  <c r="L179" i="6" s="1"/>
  <c r="F290" i="18"/>
  <c r="F291" i="18" s="1"/>
  <c r="L177" i="6" s="1"/>
  <c r="F287" i="18"/>
  <c r="F288" i="18" s="1"/>
  <c r="L117" i="6" s="1"/>
  <c r="F285" i="18"/>
  <c r="L115" i="6" s="1"/>
  <c r="F284" i="18"/>
  <c r="F280" i="18"/>
  <c r="F281" i="18" s="1"/>
  <c r="F278" i="18"/>
  <c r="F279" i="18" s="1"/>
  <c r="L176" i="6" s="1"/>
  <c r="F275" i="18"/>
  <c r="F276" i="18" s="1"/>
  <c r="L116" i="6" s="1"/>
  <c r="F273" i="18"/>
  <c r="L114" i="6" s="1"/>
  <c r="F272" i="18"/>
  <c r="E263" i="18"/>
  <c r="E262" i="18"/>
  <c r="E260" i="18"/>
  <c r="E259" i="18"/>
  <c r="E257" i="18"/>
  <c r="E256" i="18"/>
  <c r="F248" i="18"/>
  <c r="F247" i="18"/>
  <c r="F246" i="18"/>
  <c r="F244" i="18"/>
  <c r="F243" i="18"/>
  <c r="F240" i="18"/>
  <c r="F239" i="18"/>
  <c r="E226" i="18"/>
  <c r="E225" i="18"/>
  <c r="E224" i="18"/>
  <c r="E223" i="18"/>
  <c r="E221" i="18"/>
  <c r="E220" i="18"/>
  <c r="E219" i="18"/>
  <c r="E218" i="18"/>
  <c r="E216" i="18"/>
  <c r="E215" i="18"/>
  <c r="E214" i="18"/>
  <c r="E213" i="18"/>
  <c r="E203" i="18"/>
  <c r="E202" i="18"/>
  <c r="E200" i="18"/>
  <c r="E199" i="18"/>
  <c r="E197" i="18"/>
  <c r="E196" i="18"/>
  <c r="E186" i="18"/>
  <c r="E185" i="18"/>
  <c r="E184" i="18"/>
  <c r="E182" i="18"/>
  <c r="E181" i="18"/>
  <c r="L84" i="6" s="1"/>
  <c r="E180" i="18"/>
  <c r="L81" i="6" s="1"/>
  <c r="E177" i="18"/>
  <c r="E176" i="18"/>
  <c r="L86" i="6" s="1"/>
  <c r="E175" i="18"/>
  <c r="L83" i="6" s="1"/>
  <c r="E174" i="18"/>
  <c r="E173" i="18"/>
  <c r="E163" i="18"/>
  <c r="E162" i="18"/>
  <c r="E160" i="18"/>
  <c r="E161" i="18" s="1"/>
  <c r="E157" i="18"/>
  <c r="E156" i="18"/>
  <c r="C137" i="18"/>
  <c r="D137" i="18" s="1"/>
  <c r="D136" i="18" s="1"/>
  <c r="D132" i="18"/>
  <c r="D131" i="18" s="1"/>
  <c r="D144" i="18" s="1"/>
  <c r="C123" i="18"/>
  <c r="D123" i="18" s="1"/>
  <c r="D122" i="18" s="1"/>
  <c r="D118" i="18"/>
  <c r="D117" i="18" s="1"/>
  <c r="C109" i="18"/>
  <c r="D109" i="18" s="1"/>
  <c r="D108" i="18" s="1"/>
  <c r="D104" i="18"/>
  <c r="D103" i="18" s="1"/>
  <c r="F94" i="18"/>
  <c r="F93" i="18"/>
  <c r="F92" i="18"/>
  <c r="F90" i="18"/>
  <c r="F89" i="18"/>
  <c r="F88" i="18"/>
  <c r="F86" i="18"/>
  <c r="F85" i="18"/>
  <c r="F84" i="18"/>
  <c r="F75" i="18"/>
  <c r="F74" i="18"/>
  <c r="F73" i="18"/>
  <c r="F72" i="18"/>
  <c r="F71" i="18"/>
  <c r="L58" i="6" s="1"/>
  <c r="F69" i="18"/>
  <c r="F68" i="18"/>
  <c r="F67" i="18"/>
  <c r="F66" i="18"/>
  <c r="L60" i="6" s="1"/>
  <c r="F65" i="18"/>
  <c r="F63" i="18"/>
  <c r="F62" i="18"/>
  <c r="F61" i="18"/>
  <c r="F60" i="18"/>
  <c r="L59" i="6" s="1"/>
  <c r="F59" i="18"/>
  <c r="I50" i="18"/>
  <c r="I49" i="18"/>
  <c r="I48" i="18"/>
  <c r="I47" i="18"/>
  <c r="I46" i="18"/>
  <c r="I45" i="18"/>
  <c r="I39" i="18"/>
  <c r="I35" i="18"/>
  <c r="I34" i="18"/>
  <c r="I33" i="18"/>
  <c r="I32" i="18"/>
  <c r="I31" i="18"/>
  <c r="I30" i="18"/>
  <c r="I29" i="18"/>
  <c r="I28" i="18"/>
  <c r="I25" i="18"/>
  <c r="I26" i="18" s="1"/>
  <c r="I23" i="18"/>
  <c r="I22" i="18"/>
  <c r="I21" i="18"/>
  <c r="I20" i="18"/>
  <c r="I19" i="18"/>
  <c r="I18" i="18"/>
  <c r="I17" i="18"/>
  <c r="I16" i="18"/>
  <c r="E203" i="19" l="1"/>
  <c r="E260" i="19"/>
  <c r="M109" i="6" s="1"/>
  <c r="E263" i="19"/>
  <c r="M110" i="6" s="1"/>
  <c r="E319" i="19"/>
  <c r="M120" i="6" s="1"/>
  <c r="E157" i="19"/>
  <c r="F245" i="18"/>
  <c r="L106" i="6" s="1"/>
  <c r="E198" i="18"/>
  <c r="F70" i="18"/>
  <c r="F87" i="18"/>
  <c r="E164" i="18"/>
  <c r="F241" i="18"/>
  <c r="L105" i="6" s="1"/>
  <c r="E258" i="18"/>
  <c r="L108" i="6" s="1"/>
  <c r="E204" i="18"/>
  <c r="F91" i="18"/>
  <c r="E261" i="18"/>
  <c r="L109" i="6" s="1"/>
  <c r="E158" i="18"/>
  <c r="F286" i="18"/>
  <c r="F289" i="18" s="1"/>
  <c r="F281" i="19"/>
  <c r="L80" i="6"/>
  <c r="F249" i="18"/>
  <c r="E264" i="18"/>
  <c r="L110" i="6" s="1"/>
  <c r="F298" i="18"/>
  <c r="F301" i="18" s="1"/>
  <c r="E320" i="18"/>
  <c r="F94" i="19"/>
  <c r="E182" i="19"/>
  <c r="E186" i="19"/>
  <c r="F273" i="19"/>
  <c r="F276" i="19" s="1"/>
  <c r="E322" i="19"/>
  <c r="E257" i="19"/>
  <c r="M108" i="6" s="1"/>
  <c r="E351" i="19"/>
  <c r="E316" i="19"/>
  <c r="D380" i="18"/>
  <c r="E317" i="18"/>
  <c r="D116" i="18"/>
  <c r="L65" i="6" s="1"/>
  <c r="I37" i="18"/>
  <c r="F240" i="19"/>
  <c r="M105" i="6" s="1"/>
  <c r="F63" i="19"/>
  <c r="F282" i="18"/>
  <c r="E201" i="18"/>
  <c r="E227" i="18"/>
  <c r="F306" i="18"/>
  <c r="F64" i="18"/>
  <c r="E178" i="18"/>
  <c r="E187" i="18"/>
  <c r="E222" i="18"/>
  <c r="F274" i="18"/>
  <c r="F277" i="18" s="1"/>
  <c r="E323" i="18"/>
  <c r="E352" i="18"/>
  <c r="I24" i="19"/>
  <c r="M50" i="6" s="1"/>
  <c r="F86" i="19"/>
  <c r="E177" i="19"/>
  <c r="E197" i="19"/>
  <c r="F244" i="19"/>
  <c r="M106" i="6" s="1"/>
  <c r="L54" i="6"/>
  <c r="L120" i="6"/>
  <c r="L148" i="6"/>
  <c r="L153" i="6"/>
  <c r="M54" i="6"/>
  <c r="M112" i="6"/>
  <c r="M176" i="6"/>
  <c r="F285" i="19"/>
  <c r="F288" i="19" s="1"/>
  <c r="L112" i="6"/>
  <c r="L126" i="6"/>
  <c r="L56" i="6"/>
  <c r="M56" i="6"/>
  <c r="M80" i="6"/>
  <c r="M113" i="6"/>
  <c r="E436" i="19"/>
  <c r="L113" i="6"/>
  <c r="L128" i="6"/>
  <c r="L57" i="6"/>
  <c r="M81" i="6"/>
  <c r="M124" i="6"/>
  <c r="M140" i="6"/>
  <c r="D115" i="19"/>
  <c r="M65" i="6" s="1"/>
  <c r="M64" i="6" s="1"/>
  <c r="E217" i="18"/>
  <c r="E437" i="18"/>
  <c r="I36" i="19"/>
  <c r="F69" i="19"/>
  <c r="I24" i="18"/>
  <c r="L50" i="6" s="1"/>
  <c r="I51" i="18"/>
  <c r="F76" i="18"/>
  <c r="F95" i="18"/>
  <c r="E183" i="18"/>
  <c r="I26" i="19"/>
  <c r="I50" i="19"/>
  <c r="F75" i="19"/>
  <c r="F90" i="19"/>
  <c r="E164" i="19"/>
  <c r="E200" i="19"/>
  <c r="E204" i="19" s="1"/>
  <c r="E216" i="19"/>
  <c r="E221" i="19"/>
  <c r="E226" i="19"/>
  <c r="F248" i="19"/>
  <c r="F297" i="19"/>
  <c r="F300" i="19" s="1"/>
  <c r="D379" i="19"/>
  <c r="L140" i="6"/>
  <c r="L178" i="6"/>
  <c r="L87" i="6"/>
  <c r="M58" i="6"/>
  <c r="F293" i="19"/>
  <c r="E419" i="19"/>
  <c r="D143" i="19"/>
  <c r="F305" i="19"/>
  <c r="E402" i="19"/>
  <c r="D129" i="19"/>
  <c r="M66" i="6" s="1"/>
  <c r="E420" i="18"/>
  <c r="D130" i="18"/>
  <c r="F294" i="18"/>
  <c r="E403" i="18"/>
  <c r="F306" i="19" l="1"/>
  <c r="H445" i="19" s="1"/>
  <c r="F282" i="19"/>
  <c r="H443" i="19" s="1"/>
  <c r="E205" i="18"/>
  <c r="F250" i="18"/>
  <c r="E187" i="19"/>
  <c r="E165" i="18"/>
  <c r="E264" i="19"/>
  <c r="E265" i="18"/>
  <c r="F307" i="18"/>
  <c r="F96" i="18"/>
  <c r="L51" i="6"/>
  <c r="E227" i="19"/>
  <c r="F95" i="19"/>
  <c r="F77" i="18"/>
  <c r="M51" i="6"/>
  <c r="H446" i="18"/>
  <c r="I39" i="19"/>
  <c r="I27" i="19"/>
  <c r="F295" i="18"/>
  <c r="H445" i="18" s="1"/>
  <c r="F283" i="18"/>
  <c r="H444" i="18" s="1"/>
  <c r="I40" i="18"/>
  <c r="I27" i="18"/>
  <c r="E438" i="18"/>
  <c r="F249" i="19"/>
  <c r="E188" i="18"/>
  <c r="F76" i="19"/>
  <c r="D145" i="18"/>
  <c r="L66" i="6"/>
  <c r="L64" i="6" s="1"/>
  <c r="D144" i="19"/>
  <c r="E228" i="18"/>
  <c r="E437" i="19"/>
  <c r="F294" i="19"/>
  <c r="H444" i="19" s="1"/>
  <c r="I51" i="19" l="1"/>
  <c r="F308" i="18"/>
  <c r="I52" i="18"/>
  <c r="F307" i="19"/>
  <c r="K14" i="17" l="1"/>
  <c r="E196" i="16"/>
  <c r="E190" i="16"/>
  <c r="I46" i="16"/>
  <c r="I45" i="16"/>
  <c r="I44" i="16"/>
  <c r="I43" i="16"/>
  <c r="I42" i="16"/>
  <c r="I41" i="16"/>
  <c r="M30" i="6"/>
  <c r="L30" i="6"/>
  <c r="L27" i="6" s="1"/>
  <c r="L26" i="6" s="1"/>
  <c r="K30" i="6"/>
  <c r="M31" i="6"/>
  <c r="L31" i="6"/>
  <c r="K31" i="6"/>
  <c r="I47" i="16" l="1"/>
  <c r="K52" i="6" s="1"/>
  <c r="K49" i="17"/>
  <c r="K48" i="17"/>
  <c r="K64" i="17" s="1"/>
  <c r="K32" i="17"/>
  <c r="K31" i="17"/>
  <c r="K47" i="17" s="1"/>
  <c r="K15" i="17"/>
  <c r="K30" i="17" s="1"/>
  <c r="E154" i="17"/>
  <c r="E162" i="17" s="1"/>
  <c r="F154" i="17"/>
  <c r="F162" i="17" s="1"/>
  <c r="G154" i="17"/>
  <c r="G162" i="17" s="1"/>
  <c r="F113" i="17"/>
  <c r="E123" i="17"/>
  <c r="E122" i="17"/>
  <c r="D396" i="16"/>
  <c r="L103" i="6"/>
  <c r="M103" i="6"/>
  <c r="L154" i="6"/>
  <c r="M154" i="6"/>
  <c r="L146" i="6"/>
  <c r="M146" i="6"/>
  <c r="L142" i="6"/>
  <c r="M142" i="6"/>
  <c r="L137" i="6"/>
  <c r="M137" i="6"/>
  <c r="E452" i="16"/>
  <c r="E453" i="16" s="1"/>
  <c r="K171" i="6" s="1"/>
  <c r="E450" i="16"/>
  <c r="E451" i="16" s="1"/>
  <c r="K165" i="6" s="1"/>
  <c r="E448" i="16"/>
  <c r="E449" i="16" s="1"/>
  <c r="K161" i="6" s="1"/>
  <c r="E446" i="16"/>
  <c r="E447" i="16" s="1"/>
  <c r="K157" i="6" s="1"/>
  <c r="E444" i="16"/>
  <c r="E445" i="16" s="1"/>
  <c r="K153" i="6" s="1"/>
  <c r="E442" i="16"/>
  <c r="E443" i="16" s="1"/>
  <c r="K149" i="6" s="1"/>
  <c r="E440" i="16"/>
  <c r="E441" i="16" s="1"/>
  <c r="K145" i="6" s="1"/>
  <c r="E438" i="16"/>
  <c r="E439" i="16" s="1"/>
  <c r="K140" i="6" s="1"/>
  <c r="E435" i="16"/>
  <c r="E436" i="16" s="1"/>
  <c r="K170" i="6" s="1"/>
  <c r="E433" i="16"/>
  <c r="E434" i="16" s="1"/>
  <c r="K164" i="6" s="1"/>
  <c r="E431" i="16"/>
  <c r="E432" i="16" s="1"/>
  <c r="K160" i="6" s="1"/>
  <c r="E429" i="16"/>
  <c r="E430" i="16" s="1"/>
  <c r="K156" i="6" s="1"/>
  <c r="E427" i="16"/>
  <c r="E428" i="16" s="1"/>
  <c r="K152" i="6" s="1"/>
  <c r="E425" i="16"/>
  <c r="E426" i="16" s="1"/>
  <c r="K148" i="6" s="1"/>
  <c r="E423" i="16"/>
  <c r="E424" i="16" s="1"/>
  <c r="K144" i="6" s="1"/>
  <c r="E422" i="16"/>
  <c r="K139" i="6" s="1"/>
  <c r="E416" i="16"/>
  <c r="E417" i="16" s="1"/>
  <c r="K163" i="6" s="1"/>
  <c r="E414" i="16"/>
  <c r="E415" i="16" s="1"/>
  <c r="K159" i="6" s="1"/>
  <c r="E412" i="16"/>
  <c r="E413" i="16" s="1"/>
  <c r="K155" i="6" s="1"/>
  <c r="E410" i="16"/>
  <c r="E411" i="16" s="1"/>
  <c r="K151" i="6" s="1"/>
  <c r="E408" i="16"/>
  <c r="E409" i="16" s="1"/>
  <c r="K147" i="6" s="1"/>
  <c r="E406" i="16"/>
  <c r="E407" i="16" s="1"/>
  <c r="K143" i="6" s="1"/>
  <c r="E404" i="16"/>
  <c r="E405" i="16" s="1"/>
  <c r="K138" i="6" s="1"/>
  <c r="DU21" i="5" l="1"/>
  <c r="L47" i="6"/>
  <c r="EH21" i="5"/>
  <c r="M47" i="6"/>
  <c r="F116" i="17"/>
  <c r="E454" i="16"/>
  <c r="K154" i="6"/>
  <c r="K142" i="6"/>
  <c r="K146" i="6"/>
  <c r="E437" i="16"/>
  <c r="K137" i="6"/>
  <c r="C138" i="16"/>
  <c r="D138" i="16" s="1"/>
  <c r="D132" i="16"/>
  <c r="D105" i="16"/>
  <c r="D124" i="16"/>
  <c r="D119" i="16"/>
  <c r="C110" i="16"/>
  <c r="D110" i="16" s="1"/>
  <c r="K65" i="17" l="1"/>
  <c r="L102" i="6"/>
  <c r="M102" i="6"/>
  <c r="L101" i="6"/>
  <c r="M101" i="6"/>
  <c r="L118" i="6"/>
  <c r="M118" i="6"/>
  <c r="L111" i="6"/>
  <c r="M111" i="6"/>
  <c r="K179" i="6"/>
  <c r="K117" i="6"/>
  <c r="K115" i="6"/>
  <c r="K113" i="6"/>
  <c r="K177" i="6" l="1"/>
  <c r="L127" i="6"/>
  <c r="M127" i="6"/>
  <c r="E201" i="16"/>
  <c r="E202" i="16"/>
  <c r="E200" i="16"/>
  <c r="E197" i="16"/>
  <c r="K84" i="6" s="1"/>
  <c r="E198" i="16"/>
  <c r="E192" i="16"/>
  <c r="E193" i="16"/>
  <c r="K87" i="6" s="1"/>
  <c r="E191" i="16"/>
  <c r="K83" i="6" s="1"/>
  <c r="E195" i="16"/>
  <c r="E189" i="16"/>
  <c r="L55" i="6"/>
  <c r="M55" i="6"/>
  <c r="I39" i="16"/>
  <c r="K54" i="6" s="1"/>
  <c r="I26" i="16"/>
  <c r="I27" i="16" s="1"/>
  <c r="E142" i="17"/>
  <c r="M23" i="6" s="1"/>
  <c r="D142" i="17"/>
  <c r="L23" i="6" s="1"/>
  <c r="C142" i="17"/>
  <c r="K23" i="6" s="1"/>
  <c r="E133" i="17"/>
  <c r="D133" i="17"/>
  <c r="C133" i="17"/>
  <c r="K34" i="6" s="1"/>
  <c r="G124" i="17"/>
  <c r="M19" i="6" s="1"/>
  <c r="F124" i="17"/>
  <c r="L19" i="6" s="1"/>
  <c r="E124" i="17"/>
  <c r="K19" i="6" s="1"/>
  <c r="H116" i="17"/>
  <c r="M22" i="6" s="1"/>
  <c r="G116" i="17"/>
  <c r="L22" i="6" s="1"/>
  <c r="E95" i="17"/>
  <c r="D95" i="17"/>
  <c r="C95" i="17"/>
  <c r="H84" i="17"/>
  <c r="H81" i="17"/>
  <c r="H78" i="17"/>
  <c r="H80" i="17" s="1"/>
  <c r="F73" i="17"/>
  <c r="E73" i="17"/>
  <c r="D73" i="17"/>
  <c r="D389" i="16"/>
  <c r="D382" i="16"/>
  <c r="E368" i="16"/>
  <c r="K126" i="6" s="1"/>
  <c r="K125" i="6"/>
  <c r="E353" i="16"/>
  <c r="K124" i="6" s="1"/>
  <c r="I16" i="16"/>
  <c r="I17" i="16"/>
  <c r="I18" i="16"/>
  <c r="I19" i="16"/>
  <c r="I20" i="16"/>
  <c r="E335" i="16"/>
  <c r="K122" i="6" s="1"/>
  <c r="E334" i="16"/>
  <c r="E338" i="16"/>
  <c r="E337" i="16"/>
  <c r="E332" i="16"/>
  <c r="K121" i="6" s="1"/>
  <c r="E331" i="16"/>
  <c r="K119" i="6" s="1"/>
  <c r="D397" i="16" l="1"/>
  <c r="K129" i="6"/>
  <c r="C101" i="17"/>
  <c r="C103" i="17" s="1"/>
  <c r="E160" i="17" s="1"/>
  <c r="K21" i="6" s="1"/>
  <c r="G161" i="17"/>
  <c r="F161" i="17"/>
  <c r="K22" i="6"/>
  <c r="E161" i="17"/>
  <c r="K80" i="6"/>
  <c r="E194" i="16"/>
  <c r="K81" i="6"/>
  <c r="E199" i="16"/>
  <c r="K128" i="6"/>
  <c r="E336" i="16"/>
  <c r="K120" i="6"/>
  <c r="K86" i="6"/>
  <c r="E333" i="16"/>
  <c r="E339" i="16"/>
  <c r="H86" i="17"/>
  <c r="H83" i="17"/>
  <c r="D101" i="17" s="1"/>
  <c r="K127" i="6" l="1"/>
  <c r="K118" i="6"/>
  <c r="D103" i="17"/>
  <c r="E101" i="17"/>
  <c r="E103" i="17" s="1"/>
  <c r="G160" i="17" s="1"/>
  <c r="M21" i="6" s="1"/>
  <c r="H87" i="17"/>
  <c r="K178" i="6"/>
  <c r="F160" i="17" l="1"/>
  <c r="L21" i="6" s="1"/>
  <c r="K176" i="6"/>
  <c r="K114" i="6"/>
  <c r="K116" i="6"/>
  <c r="E418" i="16"/>
  <c r="E419" i="16" s="1"/>
  <c r="E279" i="16"/>
  <c r="E278" i="16"/>
  <c r="E276" i="16"/>
  <c r="E275" i="16"/>
  <c r="E273" i="16"/>
  <c r="E272" i="16"/>
  <c r="E242" i="16"/>
  <c r="E241" i="16"/>
  <c r="E240" i="16"/>
  <c r="E239" i="16"/>
  <c r="E237" i="16"/>
  <c r="E236" i="16"/>
  <c r="E235" i="16"/>
  <c r="E234" i="16"/>
  <c r="E230" i="16"/>
  <c r="E231" i="16"/>
  <c r="E232" i="16"/>
  <c r="E229" i="16"/>
  <c r="E219" i="16"/>
  <c r="E218" i="16"/>
  <c r="E216" i="16"/>
  <c r="E215" i="16"/>
  <c r="E213" i="16"/>
  <c r="E212" i="16"/>
  <c r="E179" i="16"/>
  <c r="E178" i="16"/>
  <c r="E176" i="16"/>
  <c r="E177" i="16" s="1"/>
  <c r="E173" i="16"/>
  <c r="E172" i="16"/>
  <c r="E180" i="16" l="1"/>
  <c r="E420" i="16"/>
  <c r="K169" i="6"/>
  <c r="K112" i="6"/>
  <c r="K111" i="6" s="1"/>
  <c r="E214" i="16"/>
  <c r="E174" i="16"/>
  <c r="E203" i="16"/>
  <c r="E204" i="16" s="1"/>
  <c r="K106" i="6"/>
  <c r="E274" i="16"/>
  <c r="K108" i="6" s="1"/>
  <c r="E233" i="16"/>
  <c r="E238" i="16"/>
  <c r="E243" i="16"/>
  <c r="K105" i="6"/>
  <c r="E369" i="16"/>
  <c r="E277" i="16"/>
  <c r="K109" i="6" s="1"/>
  <c r="E280" i="16"/>
  <c r="K110" i="6" s="1"/>
  <c r="K103" i="6" s="1"/>
  <c r="E220" i="16"/>
  <c r="E217" i="16"/>
  <c r="K102" i="6" l="1"/>
  <c r="DH21" i="5"/>
  <c r="K107" i="6"/>
  <c r="E455" i="16"/>
  <c r="E281" i="16"/>
  <c r="E221" i="16"/>
  <c r="E244" i="16"/>
  <c r="K58" i="6"/>
  <c r="K59" i="6"/>
  <c r="K56" i="6"/>
  <c r="I34" i="16"/>
  <c r="I33" i="16"/>
  <c r="I32" i="16"/>
  <c r="I31" i="16"/>
  <c r="I30" i="16"/>
  <c r="I29" i="16"/>
  <c r="I24" i="16"/>
  <c r="I23" i="16"/>
  <c r="I22" i="16"/>
  <c r="I21" i="16"/>
  <c r="K57" i="6" l="1"/>
  <c r="I37" i="16"/>
  <c r="I25" i="16"/>
  <c r="I40" i="16" l="1"/>
  <c r="I28" i="16"/>
  <c r="D137" i="16"/>
  <c r="D145" i="16" s="1"/>
  <c r="K51" i="6"/>
  <c r="D118" i="16"/>
  <c r="D109" i="16"/>
  <c r="D123" i="16"/>
  <c r="K50" i="6"/>
  <c r="I53" i="16" l="1"/>
  <c r="H463" i="16"/>
  <c r="K67" i="6"/>
  <c r="K47" i="6" s="1"/>
  <c r="K49" i="6"/>
  <c r="D131" i="16"/>
  <c r="H462" i="16" s="1"/>
  <c r="D104" i="16"/>
  <c r="D117" i="16" s="1"/>
  <c r="D160" i="16" l="1"/>
  <c r="K66" i="6"/>
  <c r="K65" i="6"/>
  <c r="H461" i="16"/>
  <c r="K64" i="6" l="1"/>
  <c r="EH18" i="5" l="1"/>
  <c r="DU18" i="5"/>
  <c r="DH18" i="5"/>
  <c r="M187" i="6"/>
  <c r="L187" i="6"/>
  <c r="K187" i="6"/>
  <c r="M183" i="6"/>
  <c r="L183" i="6"/>
  <c r="K183" i="6"/>
  <c r="K174" i="6"/>
  <c r="M174" i="6"/>
  <c r="EH17" i="5" s="1"/>
  <c r="EH15" i="5" s="1"/>
  <c r="L174" i="6"/>
  <c r="DU17" i="5" s="1"/>
  <c r="DU15" i="5" s="1"/>
  <c r="M173" i="6"/>
  <c r="L173" i="6"/>
  <c r="DU32" i="5" l="1"/>
  <c r="DU28" i="5" s="1"/>
  <c r="L45" i="6"/>
  <c r="EH32" i="5"/>
  <c r="EH28" i="5" s="1"/>
  <c r="EH14" i="5" s="1"/>
  <c r="EH35" i="5" s="1"/>
  <c r="M45" i="6"/>
  <c r="DU14" i="5"/>
  <c r="DU35" i="5" s="1"/>
  <c r="L172" i="6"/>
  <c r="M172" i="6"/>
  <c r="K173" i="6"/>
  <c r="M168" i="6"/>
  <c r="L168" i="6"/>
  <c r="M166" i="6"/>
  <c r="L166" i="6"/>
  <c r="K166" i="6"/>
  <c r="M162" i="6"/>
  <c r="L162" i="6"/>
  <c r="M158" i="6"/>
  <c r="L158" i="6"/>
  <c r="M150" i="6"/>
  <c r="L150" i="6"/>
  <c r="K172" i="6" l="1"/>
  <c r="EH6" i="5"/>
  <c r="DU6" i="5"/>
  <c r="K101" i="6"/>
  <c r="M141" i="6"/>
  <c r="L141" i="6"/>
  <c r="K162" i="6"/>
  <c r="K158" i="6"/>
  <c r="K150" i="6"/>
  <c r="K168" i="6"/>
  <c r="DH32" i="5" l="1"/>
  <c r="DH28" i="5" s="1"/>
  <c r="K45" i="6"/>
  <c r="DH17" i="5"/>
  <c r="DH15" i="5" s="1"/>
  <c r="K141" i="6"/>
  <c r="M134" i="6"/>
  <c r="L134" i="6"/>
  <c r="M131" i="6"/>
  <c r="L131" i="6"/>
  <c r="M123" i="6"/>
  <c r="L123" i="6"/>
  <c r="DH14" i="5" l="1"/>
  <c r="DH35" i="5" s="1"/>
  <c r="K131" i="6"/>
  <c r="K123" i="6"/>
  <c r="K134" i="6"/>
  <c r="M107" i="6"/>
  <c r="L107" i="6"/>
  <c r="M104" i="6"/>
  <c r="L104" i="6"/>
  <c r="K104" i="6"/>
  <c r="DH6" i="5" l="1"/>
  <c r="M100" i="6"/>
  <c r="L100" i="6"/>
  <c r="L96" i="6" s="1"/>
  <c r="K100" i="6"/>
  <c r="M98" i="6"/>
  <c r="L98" i="6"/>
  <c r="K98" i="6"/>
  <c r="M96" i="6" l="1"/>
  <c r="K96" i="6"/>
  <c r="K85" i="6"/>
  <c r="M85" i="6"/>
  <c r="L85" i="6"/>
  <c r="M82" i="6" l="1"/>
  <c r="L82" i="6"/>
  <c r="K82" i="6" l="1"/>
  <c r="M79" i="6"/>
  <c r="M78" i="6" s="1"/>
  <c r="L79" i="6"/>
  <c r="K79" i="6" s="1"/>
  <c r="M72" i="6"/>
  <c r="L72" i="6"/>
  <c r="K72" i="6"/>
  <c r="L78" i="6" l="1"/>
  <c r="K78" i="6"/>
  <c r="K61" i="6" l="1"/>
  <c r="M61" i="6"/>
  <c r="L61" i="6"/>
  <c r="M49" i="6"/>
  <c r="L49" i="6"/>
  <c r="M46" i="6"/>
  <c r="L46" i="6"/>
  <c r="M40" i="6"/>
  <c r="L40" i="6"/>
  <c r="K40" i="6"/>
  <c r="M27" i="6"/>
  <c r="M26" i="6" s="1"/>
  <c r="K27" i="6"/>
  <c r="K26" i="6" s="1"/>
  <c r="M24" i="6"/>
  <c r="L24" i="6"/>
  <c r="K24" i="6"/>
  <c r="L20" i="6" s="1"/>
  <c r="K20" i="6"/>
  <c r="K17" i="6" s="1"/>
  <c r="M17" i="6"/>
  <c r="L17" i="6"/>
  <c r="M15" i="6"/>
  <c r="L15" i="6"/>
  <c r="K15" i="6"/>
  <c r="M14" i="6" s="1"/>
  <c r="L14" i="6" s="1"/>
  <c r="M8" i="6"/>
  <c r="L8" i="6"/>
  <c r="K8" i="6"/>
  <c r="L44" i="6" l="1"/>
  <c r="K16" i="6"/>
  <c r="K55" i="6"/>
  <c r="K46" i="6" s="1"/>
  <c r="K44" i="6" s="1"/>
  <c r="M7" i="6"/>
  <c r="L7" i="6" s="1"/>
  <c r="K7" i="6" s="1"/>
  <c r="M16" i="6"/>
  <c r="L16" i="6"/>
  <c r="K14" i="6"/>
  <c r="M20" i="6"/>
  <c r="M13" i="6" l="1"/>
  <c r="K13" i="6"/>
  <c r="L13" i="6" l="1"/>
  <c r="M12" i="6"/>
  <c r="L12" i="6" l="1"/>
  <c r="K12" i="6" s="1"/>
  <c r="L43" i="6" l="1"/>
  <c r="L42" i="6" s="1"/>
  <c r="M48" i="6"/>
  <c r="L48" i="6"/>
  <c r="M44" i="6"/>
  <c r="M43" i="6" s="1"/>
  <c r="M42" i="6" s="1"/>
  <c r="K48" i="6"/>
  <c r="K43" i="6"/>
  <c r="K42" i="6" s="1"/>
  <c r="E181" i="16" l="1"/>
</calcChain>
</file>

<file path=xl/sharedStrings.xml><?xml version="1.0" encoding="utf-8"?>
<sst xmlns="http://schemas.openxmlformats.org/spreadsheetml/2006/main" count="3965" uniqueCount="714">
  <si>
    <t>Наименование показателя</t>
  </si>
  <si>
    <t>Код строки</t>
  </si>
  <si>
    <t xml:space="preserve"> г.</t>
  </si>
  <si>
    <t>за пределами планового периода</t>
  </si>
  <si>
    <t>Сумма</t>
  </si>
  <si>
    <t>1</t>
  </si>
  <si>
    <t>2</t>
  </si>
  <si>
    <t>3</t>
  </si>
  <si>
    <t>4</t>
  </si>
  <si>
    <t>5</t>
  </si>
  <si>
    <t>6</t>
  </si>
  <si>
    <t>7</t>
  </si>
  <si>
    <t>8</t>
  </si>
  <si>
    <t>(наименование должности уполномоченного лица)</t>
  </si>
  <si>
    <t>(подпись)</t>
  </si>
  <si>
    <t>(расшифровка подписи)</t>
  </si>
  <si>
    <t>Коды</t>
  </si>
  <si>
    <t>Дата</t>
  </si>
  <si>
    <t>ИНН</t>
  </si>
  <si>
    <t>КПП</t>
  </si>
  <si>
    <t>по ОКЕИ</t>
  </si>
  <si>
    <t>383</t>
  </si>
  <si>
    <t>0001</t>
  </si>
  <si>
    <t>х</t>
  </si>
  <si>
    <t>Доходы, всего:</t>
  </si>
  <si>
    <t>1000</t>
  </si>
  <si>
    <t>в том числе:
доходы от собственности, всего</t>
  </si>
  <si>
    <t>1100</t>
  </si>
  <si>
    <t>120</t>
  </si>
  <si>
    <t>в том числе:</t>
  </si>
  <si>
    <t>1200</t>
  </si>
  <si>
    <t>130</t>
  </si>
  <si>
    <t>доходы от штрафов, пеней, иных сумм принудительного изъятия, всего</t>
  </si>
  <si>
    <t>1300</t>
  </si>
  <si>
    <t>140</t>
  </si>
  <si>
    <t>безвозмездные денежные поступления, всего</t>
  </si>
  <si>
    <t>1400</t>
  </si>
  <si>
    <t>150</t>
  </si>
  <si>
    <t>1980</t>
  </si>
  <si>
    <t>1981</t>
  </si>
  <si>
    <t>510</t>
  </si>
  <si>
    <t>Расходы, всего</t>
  </si>
  <si>
    <t>2000</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</si>
  <si>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</si>
  <si>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</si>
  <si>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</si>
  <si>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</si>
  <si>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</si>
  <si>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</si>
  <si>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</si>
  <si>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</si>
  <si>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</si>
  <si>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</si>
  <si>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</si>
  <si>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</si>
  <si>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</si>
  <si>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</si>
  <si>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</si>
  <si>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2142</t>
  </si>
  <si>
    <t>страховые взносы на обязательное социальное страхование в части выплат персоналу, подлежащих обложению страховыми взносами</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</si>
  <si>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</si>
  <si>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</si>
  <si>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</si>
  <si>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</si>
  <si>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</si>
  <si>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</si>
  <si>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</si>
  <si>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</si>
  <si>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</si>
  <si>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</si>
  <si>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</si>
  <si>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</si>
  <si>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</si>
  <si>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</si>
  <si>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</si>
  <si>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</si>
  <si>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</si>
  <si>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</si>
  <si>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</si>
  <si>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</si>
  <si>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</si>
  <si>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</si>
  <si>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</si>
  <si>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</si>
  <si>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</si>
  <si>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</si>
  <si>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</si>
  <si>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</si>
  <si>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</si>
  <si>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</si>
  <si>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</si>
  <si>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</si>
  <si>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</si>
  <si>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2420</t>
  </si>
  <si>
    <t>2430</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</si>
  <si>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</si>
  <si>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</si>
  <si>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</si>
  <si>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</si>
  <si>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</si>
  <si>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2600</t>
  </si>
  <si>
    <t>2610</t>
  </si>
  <si>
    <t>241</t>
  </si>
  <si>
    <t>2630</t>
  </si>
  <si>
    <t>243</t>
  </si>
  <si>
    <t>2640</t>
  </si>
  <si>
    <t>244</t>
  </si>
  <si>
    <t>400</t>
  </si>
  <si>
    <t>406</t>
  </si>
  <si>
    <t>407</t>
  </si>
  <si>
    <t>3000</t>
  </si>
  <si>
    <t>100</t>
  </si>
  <si>
    <t>3010</t>
  </si>
  <si>
    <t>3020</t>
  </si>
  <si>
    <t>3030</t>
  </si>
  <si>
    <t>4000</t>
  </si>
  <si>
    <t>4010</t>
  </si>
  <si>
    <t>610</t>
  </si>
  <si>
    <t>Коды
строк</t>
  </si>
  <si>
    <t>Год
начала закупки</t>
  </si>
  <si>
    <t>26000</t>
  </si>
  <si>
    <t>1.1</t>
  </si>
  <si>
    <t>26100</t>
  </si>
  <si>
    <t>1.2</t>
  </si>
  <si>
    <t>26200</t>
  </si>
  <si>
    <t>1.3</t>
  </si>
  <si>
    <t>1.4</t>
  </si>
  <si>
    <t>26300</t>
  </si>
  <si>
    <t>26400</t>
  </si>
  <si>
    <t>1.4.1</t>
  </si>
  <si>
    <t>26410</t>
  </si>
  <si>
    <t>1.4.1.1</t>
  </si>
  <si>
    <t>в том числе:
в соответствии с Федеральным законом № 44-ФЗ</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</si>
  <si>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</si>
  <si>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</si>
  <si>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</si>
  <si>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</si>
  <si>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</si>
  <si>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</si>
  <si>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</si>
  <si>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</si>
  <si>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</si>
  <si>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</si>
  <si>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</si>
  <si>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</si>
  <si>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</si>
  <si>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</si>
  <si>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</si>
  <si>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</si>
  <si>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</si>
  <si>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</si>
  <si>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</si>
  <si>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</si>
  <si>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</si>
  <si>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</si>
  <si>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</si>
  <si>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</si>
  <si>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</si>
  <si>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</si>
  <si>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</si>
  <si>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</si>
  <si>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</si>
  <si>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</si>
  <si>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</si>
  <si>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</si>
  <si>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</si>
  <si>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</si>
  <si>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</si>
  <si>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</si>
  <si>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</si>
  <si>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</si>
  <si>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</si>
  <si>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Код субсидии</t>
  </si>
  <si>
    <t>КФСР</t>
  </si>
  <si>
    <t>Транспортные услуги</t>
  </si>
  <si>
    <t>Тепловая энергия</t>
  </si>
  <si>
    <t>Электроэнергия</t>
  </si>
  <si>
    <t>оплата бытовых отходов</t>
  </si>
  <si>
    <t>Арендная плата за пользованием имуществом</t>
  </si>
  <si>
    <t>Работы, услуги по содержанию имуществом</t>
  </si>
  <si>
    <t>Прочие работы, услуги</t>
  </si>
  <si>
    <t>Страхование</t>
  </si>
  <si>
    <t>Услуги, работы для целей капитальных вложений</t>
  </si>
  <si>
    <t>Увеличение стоимости основных средств</t>
  </si>
  <si>
    <t>Увеличение стоимости лекарственных препаратов и материалов, применяемых в медецинских целях</t>
  </si>
  <si>
    <t>Увеличение стоимости продуктов питания</t>
  </si>
  <si>
    <t>Увеличение стоимости горюче-смазочных материалов</t>
  </si>
  <si>
    <t>Увеличение стоимости строительных материалов</t>
  </si>
  <si>
    <t>Увеличение стоимости мягкого инвентаря</t>
  </si>
  <si>
    <t>Увеличение стоимости прочих материалов</t>
  </si>
  <si>
    <t>Увеличение стоимости прочих материальных запасов однократного применения</t>
  </si>
  <si>
    <t>КВФО</t>
  </si>
  <si>
    <t>9</t>
  </si>
  <si>
    <t>10</t>
  </si>
  <si>
    <t>11</t>
  </si>
  <si>
    <t>12</t>
  </si>
  <si>
    <t>Отраслевой код</t>
  </si>
  <si>
    <t>от</t>
  </si>
  <si>
    <t>Еденица измерения: руб.</t>
  </si>
  <si>
    <t>Директор</t>
  </si>
  <si>
    <t>N</t>
  </si>
  <si>
    <t>Количество детей</t>
  </si>
  <si>
    <t>Количество месяцев</t>
  </si>
  <si>
    <t>Стоимость услуг</t>
  </si>
  <si>
    <t>Арендатор</t>
  </si>
  <si>
    <t>Спонсор</t>
  </si>
  <si>
    <t xml:space="preserve">Всего </t>
  </si>
  <si>
    <t>Всего</t>
  </si>
  <si>
    <t>№</t>
  </si>
  <si>
    <t>Х</t>
  </si>
  <si>
    <t>Наименование расходов</t>
  </si>
  <si>
    <t>расходы на выплату суточных</t>
  </si>
  <si>
    <t>Размер базы для начисления страховых взносов, руб.</t>
  </si>
  <si>
    <t>Размер одной выплаты, руб.</t>
  </si>
  <si>
    <t>Налоговая база, руб.</t>
  </si>
  <si>
    <t>Ставка налога, %</t>
  </si>
  <si>
    <t>земельный налог</t>
  </si>
  <si>
    <t>транспортный налог</t>
  </si>
  <si>
    <t>Количество выплат в год</t>
  </si>
  <si>
    <t>Количество номеров</t>
  </si>
  <si>
    <t>Количество платежей в год</t>
  </si>
  <si>
    <t>Стоимость за единицу, руб.</t>
  </si>
  <si>
    <t>Цена услуги перевозки, руб.</t>
  </si>
  <si>
    <t>Размер потребления ресурсов</t>
  </si>
  <si>
    <t>Индексация, %</t>
  </si>
  <si>
    <t>Количество</t>
  </si>
  <si>
    <t>Ставка арендной платы</t>
  </si>
  <si>
    <t>Объект</t>
  </si>
  <si>
    <t>Количество работ (услуг)</t>
  </si>
  <si>
    <t>Стоимость работ (услуг), руб.</t>
  </si>
  <si>
    <t>Количество договоров</t>
  </si>
  <si>
    <t>Стоимость услуги, руб.</t>
  </si>
  <si>
    <t>Средняя стоимость, руб.</t>
  </si>
  <si>
    <t xml:space="preserve">Услуги связи </t>
  </si>
  <si>
    <t>13</t>
  </si>
  <si>
    <t>14</t>
  </si>
  <si>
    <t>тепловая энергия</t>
  </si>
  <si>
    <t>водоснабжение</t>
  </si>
  <si>
    <t>тепловая энергия всего:</t>
  </si>
  <si>
    <t>электроэнергия</t>
  </si>
  <si>
    <t>электроэнергия всего:</t>
  </si>
  <si>
    <t>оплата бытовых отходов всего:</t>
  </si>
  <si>
    <t>Увеличение стоимости лекарственных препаратов и материалов, применяемых в медецинских целях всего:</t>
  </si>
  <si>
    <t>Увеличение стоимости продуктов питания всего:</t>
  </si>
  <si>
    <t>Увеличение стоимости горюче-смазочных материалов всего:</t>
  </si>
  <si>
    <t>Увеличение стоимости строительных материалов всего:</t>
  </si>
  <si>
    <t>Увеличение стоимости мягкого инвентаря всего:</t>
  </si>
  <si>
    <t>Увеличение стоимости прочих материалов всего:</t>
  </si>
  <si>
    <t>Увеличение стоимости прочих материальных запасов однократного применения всего:</t>
  </si>
  <si>
    <t>Транспортные услуги, всего:</t>
  </si>
  <si>
    <t>Коммунальные услуги, всего:</t>
  </si>
  <si>
    <t>Услуги связи , всего:</t>
  </si>
  <si>
    <t>Арендная плата за пользованием имуществом, всего:</t>
  </si>
  <si>
    <t>Работы, услуги по содержанию имуществом, всего:</t>
  </si>
  <si>
    <t>Прочие работы, услуги, всего:</t>
  </si>
  <si>
    <t>Страхование, всего:</t>
  </si>
  <si>
    <t xml:space="preserve">Услуги, работы для целей капитальных вложений, всего: </t>
  </si>
  <si>
    <t>Увеличение стоимости основных средств, всего:</t>
  </si>
  <si>
    <t>Увеличение стоимости продуктов питания, всего:</t>
  </si>
  <si>
    <t>Увеличение стоимости горюче-смазочных материалов, всего:</t>
  </si>
  <si>
    <t>Увеличение стоимости строительных материалов, всего:</t>
  </si>
  <si>
    <t>Увеличение стоимости мягкого инвентаря, всего:</t>
  </si>
  <si>
    <t>Увеличение стоимости прочих материалов, всего:</t>
  </si>
  <si>
    <t>Увеличение стоимостиматериальных запасов для целей капитальных вложений, всего:</t>
  </si>
  <si>
    <t>Увеличение стоимости прочих материальных запасов однократного применения, всего:</t>
  </si>
  <si>
    <t>613</t>
  </si>
  <si>
    <t>623</t>
  </si>
  <si>
    <t>634</t>
  </si>
  <si>
    <t>Увеличение стоимости материальных запасов для целей капитальных вложений</t>
  </si>
  <si>
    <t>1210</t>
  </si>
  <si>
    <t>1310</t>
  </si>
  <si>
    <t>1410</t>
  </si>
  <si>
    <t>1230</t>
  </si>
  <si>
    <t>26310</t>
  </si>
  <si>
    <t>26320</t>
  </si>
  <si>
    <t>1.3.1</t>
  </si>
  <si>
    <t xml:space="preserve">в том числе: в соответствии с Федеральным законом № 44-ФЗ </t>
  </si>
  <si>
    <t>1.3.2</t>
  </si>
  <si>
    <t>247</t>
  </si>
  <si>
    <t>водоотведение</t>
  </si>
  <si>
    <t>по Сводному реестру</t>
  </si>
  <si>
    <t>глава по БК</t>
  </si>
  <si>
    <t>Орган, осуществляющий функции и полномочия учредителя:</t>
  </si>
  <si>
    <t>Учреждение:</t>
  </si>
  <si>
    <t>1420</t>
  </si>
  <si>
    <t>1500</t>
  </si>
  <si>
    <t>180</t>
  </si>
  <si>
    <t>2180</t>
  </si>
  <si>
    <t>2181</t>
  </si>
  <si>
    <t>иные выплаты населению</t>
  </si>
  <si>
    <t>2440</t>
  </si>
  <si>
    <t>810</t>
  </si>
  <si>
    <t>гранты, предоставляемые автономным учреждениям</t>
  </si>
  <si>
    <t>горанты,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</si>
  <si>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</si>
  <si>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Водоотведение</t>
  </si>
  <si>
    <t>из них &lt;9&gt;:</t>
  </si>
  <si>
    <t>26310.1</t>
  </si>
  <si>
    <t>26421.1</t>
  </si>
  <si>
    <r>
      <t xml:space="preserve">в соответствии с Федеральным законом № 223-ФЗ </t>
    </r>
    <r>
      <rPr>
        <sz val="7"/>
        <rFont val="Times New Roman"/>
        <family val="1"/>
        <charset val="204"/>
      </rPr>
      <t>&lt;13&gt;</t>
    </r>
  </si>
  <si>
    <t>26430.1</t>
  </si>
  <si>
    <t>в соответствии с Федеральным законом № 223-ФЗ &lt;13&gt;</t>
  </si>
  <si>
    <t>26451.1</t>
  </si>
  <si>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</si>
  <si>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</si>
  <si>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</si>
  <si>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t>&lt;2&gt; В графе 8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и (или) коды иных аналитических показателей.</t>
  </si>
  <si>
    <t>&lt;3&gt;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</si>
  <si>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&lt;4&gt;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t>
  </si>
  <si>
    <t>&lt;5&gt;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</si>
  <si>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&lt;6&gt; Показатель отражается со знаком "минус".</t>
  </si>
  <si>
    <t>&lt;7&gt;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очередного финансового года, предоставления займов (микрозаймов), размещения автономными учреждениями денежных средств на банковских депозитах.</t>
  </si>
  <si>
    <t>&lt;8&gt;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</si>
  <si>
    <t>&lt;11&gt; Указывается сумма договоров (контрактов)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</si>
  <si>
    <t>&lt;12&gt; Указывается сумма закупок товаров, работ, услуг, осуществляемых в соответствии с Федеральным законом N 44-ФЗ и Федеральным законом N 223-ФЗ.</t>
  </si>
  <si>
    <t>&lt;13&gt; Муниципальным бюджетным учреждением показатель не формируется.</t>
  </si>
  <si>
    <t>&lt;14&gt; Указывается сумма закупок товаров, работ, услуг, осуществляемых в соответствии с Федеральным законом N 44-ФЗ.</t>
  </si>
  <si>
    <t xml:space="preserve">&lt;15&gt; Плановые показатели выплат на закупку товаров, работ, услуг по строке 26500 муниципального бюджетного учреждения должны быть не менее суммы показателей строк 26410, 26420, 26430, 26440 по соответствующей графе, муниципального автономного учреждения - не менее показателя строки 26430 по соответствующей графе.
</t>
  </si>
  <si>
    <t>Возмещение коммунальных услуг</t>
  </si>
  <si>
    <t>Поступление материальных запасов, всего:</t>
  </si>
  <si>
    <t>(наименование органа - учредителя)</t>
  </si>
  <si>
    <t>УТВЕРЖДАЮ</t>
  </si>
  <si>
    <t>(подпись)                         (расшифровка подписи)</t>
  </si>
  <si>
    <t>Раздел I. Поступления и выплаты</t>
  </si>
  <si>
    <t>КЦСР</t>
  </si>
  <si>
    <t xml:space="preserve">Аналитическая группа </t>
  </si>
  <si>
    <t>в том числе:
субсидии на финансовое обеспечение выполнения муниципального задания за счет средств бюджета города Перми</t>
  </si>
  <si>
    <t>от приносящей доход деятельности</t>
  </si>
  <si>
    <t>в том числе:
целевые субсидии</t>
  </si>
  <si>
    <t>субсидии на осуществление капитальных вложений</t>
  </si>
  <si>
    <t>прочие доходы, всего</t>
  </si>
  <si>
    <t>доходы от операций с активами, всего</t>
  </si>
  <si>
    <t>1900</t>
  </si>
  <si>
    <t>из них:
увеличение остатков денежных средств за счет возврата дебиторской задолженности прошлых лет</t>
  </si>
  <si>
    <t>(наименование учреждения)</t>
  </si>
  <si>
    <t>в том числе:
на выплату персоналу, всего</t>
  </si>
  <si>
    <t>иные выплаты работникам</t>
  </si>
  <si>
    <t>из них:
налог на имущество организаций и земельный налог</t>
  </si>
  <si>
    <t>из них:
гранты, предоставляемые бюджетным учреждениям</t>
  </si>
  <si>
    <t>в том числе:
закупку научно-исследовательских и опытно-конструкторских и технологических работ</t>
  </si>
  <si>
    <t>закупку товаров, работ, услуг в целях капитального ремонта государственного муниципального имущества</t>
  </si>
  <si>
    <t>прочую закупку товаров, работ и услуг</t>
  </si>
  <si>
    <t>закупка энергетических ресурсов</t>
  </si>
  <si>
    <t>2660</t>
  </si>
  <si>
    <t>2700</t>
  </si>
  <si>
    <t>капитальные вложения в объекты муниципальной собственности, всего</t>
  </si>
  <si>
    <t>в том числе:
приобретение объектов недвижимого имущества муниципальными учреждениями</t>
  </si>
  <si>
    <t>2710</t>
  </si>
  <si>
    <t>строительство (реконструкция) объектов недвижимого имущества муниципальными учреждениями</t>
  </si>
  <si>
    <t>2720</t>
  </si>
  <si>
    <t>из них:
возврат в бюджет средств субсидии</t>
  </si>
  <si>
    <t>Водоснабжение</t>
  </si>
  <si>
    <t>Увеличение стоимости лекарственных препаратов и материалов, применяемых в медецинских целях, всего:</t>
  </si>
  <si>
    <t>оплата труда</t>
  </si>
  <si>
    <t>211</t>
  </si>
  <si>
    <t>226</t>
  </si>
  <si>
    <t>на выплаты по оплате труда</t>
  </si>
  <si>
    <t>213</t>
  </si>
  <si>
    <t>266</t>
  </si>
  <si>
    <t>социальные пособия и компенсации персоналу в денежной форме</t>
  </si>
  <si>
    <t>налог на имущество организаций и земельный налог</t>
  </si>
  <si>
    <t>291</t>
  </si>
  <si>
    <t>Другие экономические санкции</t>
  </si>
  <si>
    <t>292</t>
  </si>
  <si>
    <t>295</t>
  </si>
  <si>
    <t>в том числе:
за счет субсидий, предоставляемых на финансовое обеспечение выполнения муниципального задания</t>
  </si>
  <si>
    <t>Код по бюджетной классификации Российской Федерации  &lt;1&gt;</t>
  </si>
  <si>
    <t>КОСГУ &lt;2&gt;</t>
  </si>
  <si>
    <t>Остаток средств на начало очередного финансового года &lt;3&gt;</t>
  </si>
  <si>
    <t>1110</t>
  </si>
  <si>
    <t>доходы от оказания услуг, работ, компенсации затрат учреждений, всего</t>
  </si>
  <si>
    <t>прочие поступления, всего &lt;4&gt;</t>
  </si>
  <si>
    <t>расходы на закупку товаров, работ, услуг, всего &lt;5&gt;</t>
  </si>
  <si>
    <t>Выплаты, уменьшающие доход, всего &lt;6&gt;</t>
  </si>
  <si>
    <t>в том числе:
налог на прибыль &lt;6&gt;</t>
  </si>
  <si>
    <t>налог на добавленную стоимость &lt;6&gt;</t>
  </si>
  <si>
    <t>прочие налоги, уменьшающие налог &lt;6&gt;</t>
  </si>
  <si>
    <t>Прочие выплаты, всего &lt;7&gt;</t>
  </si>
  <si>
    <t>II. Сведения по выплатам на закупки товаров, работ, услуг &lt;8&gt;</t>
  </si>
  <si>
    <t>Код по бюджетной классификации Российской Федерации &lt;9&gt;</t>
  </si>
  <si>
    <t>Выплаты на закупку товаров, работ, услуг, всего &lt;10&gt;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</si>
  <si>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&lt;11&gt;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</si>
  <si>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&lt;12&gt;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</si>
  <si>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&lt;12&gt;</t>
  </si>
  <si>
    <t>за счет субсидий, предоставляемых на осуществление капитальных вложений &lt;14&gt;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</si>
  <si>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&lt;15&gt;</t>
  </si>
  <si>
    <t>&lt;1&gt; В графе 3 отражаются:</t>
  </si>
  <si>
    <t>по строкам 2000-2720 -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</si>
  <si>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t>
  </si>
  <si>
    <t>&lt;10&gt;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очередного финансового года (строка 26300) и планируемым к заключению в соответствующем финансовом году (строка 26400).</t>
  </si>
  <si>
    <t>Установленная численность, ед.</t>
  </si>
  <si>
    <t>Должностной оклад, руб.</t>
  </si>
  <si>
    <t>Ежемесячные выплаты компенсационного характера, руб.</t>
  </si>
  <si>
    <t>Ежемесячные выплаты стимулирующего характера, руб.</t>
  </si>
  <si>
    <t>Ежемесячные надбавки к окладу, руб.</t>
  </si>
  <si>
    <t>Фонд оплаты труда, руб.</t>
  </si>
  <si>
    <t>121</t>
  </si>
  <si>
    <t>доход от операционной аренды</t>
  </si>
  <si>
    <t>131</t>
  </si>
  <si>
    <t>135</t>
  </si>
  <si>
    <t>доходы по условным арендным платежам</t>
  </si>
  <si>
    <t>162</t>
  </si>
  <si>
    <t>152</t>
  </si>
  <si>
    <t>ИЦ</t>
  </si>
  <si>
    <t>ПД из обоснования доходов</t>
  </si>
  <si>
    <t>ПД итого</t>
  </si>
  <si>
    <t>ИЦ итого (в соотв. с последним Д/С)</t>
  </si>
  <si>
    <t>МЗ (в соотв. с последним МЗ)</t>
  </si>
  <si>
    <t>189</t>
  </si>
  <si>
    <t>223</t>
  </si>
  <si>
    <t>349</t>
  </si>
  <si>
    <t>221</t>
  </si>
  <si>
    <t>222</t>
  </si>
  <si>
    <t>224</t>
  </si>
  <si>
    <t>225</t>
  </si>
  <si>
    <t>227</t>
  </si>
  <si>
    <t>228</t>
  </si>
  <si>
    <t>310</t>
  </si>
  <si>
    <t>341</t>
  </si>
  <si>
    <t>342</t>
  </si>
  <si>
    <t>343</t>
  </si>
  <si>
    <t>344</t>
  </si>
  <si>
    <t>345</t>
  </si>
  <si>
    <t>346</t>
  </si>
  <si>
    <t>347</t>
  </si>
  <si>
    <t>000000000</t>
  </si>
  <si>
    <t>800000000</t>
  </si>
  <si>
    <t>00.0.00.00000</t>
  </si>
  <si>
    <t>00.0.00.00000.0.00000</t>
  </si>
  <si>
    <t>субсидии на финансовое обеспечение выполнения МЗ</t>
  </si>
  <si>
    <t>субсидии на иные цели</t>
  </si>
  <si>
    <t>ставим одной суммой, не разбиваем как ранее</t>
  </si>
  <si>
    <t>Поступления всего:</t>
  </si>
  <si>
    <t>Выплаты всего:</t>
  </si>
  <si>
    <t>проверка</t>
  </si>
  <si>
    <t>Остаток на начало текущего финансового года всего:</t>
  </si>
  <si>
    <t>155</t>
  </si>
  <si>
    <t>поступления текущего характера от иных резидентов</t>
  </si>
  <si>
    <t>2.1</t>
  </si>
  <si>
    <t>2.2</t>
  </si>
  <si>
    <t>901560000</t>
  </si>
  <si>
    <t>901750000</t>
  </si>
  <si>
    <t>2.3</t>
  </si>
  <si>
    <t>111/266</t>
  </si>
  <si>
    <t>112/226</t>
  </si>
  <si>
    <t>113/226</t>
  </si>
  <si>
    <t>119/213</t>
  </si>
  <si>
    <t>851/291</t>
  </si>
  <si>
    <t>852/291</t>
  </si>
  <si>
    <t>853/292</t>
  </si>
  <si>
    <t>853/295</t>
  </si>
  <si>
    <t>М.П</t>
  </si>
  <si>
    <t>2023 и 2024 год ставим руками никаких формул и ссылок.</t>
  </si>
  <si>
    <t>в том числе:
по контрактам (договорам), заключенным до начала текущего финансового года без применения норм Федерального закона от 05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&lt;11&gt;</t>
  </si>
  <si>
    <t>&lt;9&gt;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07 мая 2018 г. N 204 "О национальных целях и стратегических задачах развития Российской Федерации на период до 2024 года", или регионального проекта, обеспечивающего достижение целей, показателей и результатов федерального проекта, показатели строк 26310, 26421, 26430 и 26451 раздела 2 детализируются по коду целевой статьи (8-17 разряды кода классификации расходов бюджетов).</t>
  </si>
  <si>
    <t>112/212</t>
  </si>
  <si>
    <t>больничный лист за счет работодателя</t>
  </si>
  <si>
    <t>итого ФОТ</t>
  </si>
  <si>
    <t>расходы на возмещение проезда и проживания тренер</t>
  </si>
  <si>
    <t>00 0 00 00000 0 000000</t>
  </si>
  <si>
    <t>00 0 00 00000</t>
  </si>
  <si>
    <t xml:space="preserve">Взносы на капитальный ремонт общего имущества </t>
  </si>
  <si>
    <t>Целевая субсидия на обеспечение участия в официальных спортивных мероприятиях</t>
  </si>
  <si>
    <t>Целевая субсидия на  повышение фонда оплаты труда</t>
  </si>
  <si>
    <t>901390000</t>
  </si>
  <si>
    <t>Организация и проведение физкультурных и спортивных мероприятий на территории города Перми</t>
  </si>
  <si>
    <t>00 0 00 00000 1 100000</t>
  </si>
  <si>
    <t>212</t>
  </si>
  <si>
    <t>Комитет по физической культуре и спорту администрации города Перми</t>
  </si>
  <si>
    <t>Уникальный код &lt;9.1&gt;</t>
  </si>
  <si>
    <t>из них &lt;9.1&gt;:</t>
  </si>
  <si>
    <t>26310.2</t>
  </si>
  <si>
    <t>26430.2</t>
  </si>
  <si>
    <t>26451.2</t>
  </si>
  <si>
    <t>590501001</t>
  </si>
  <si>
    <t>Мероприятия, направленные на решение отдельных вопросов</t>
  </si>
  <si>
    <t>Разбить по кодам субсидии и КЦСР (если нужно дабавляйте строки и не забывайте добавлять в формулу)</t>
  </si>
  <si>
    <t>ОБОСНОВАНИЯ (РАСЧЕТЫ) ДОХОДОВ</t>
  </si>
  <si>
    <t xml:space="preserve">к плану финансово-хозяйственной деятельности </t>
  </si>
  <si>
    <t>Код аналитической группы подвида доходов</t>
  </si>
  <si>
    <t>Адрес объекта</t>
  </si>
  <si>
    <t>Сумма, руб</t>
  </si>
  <si>
    <t>Наименование услуги (работы)</t>
  </si>
  <si>
    <t>год</t>
  </si>
  <si>
    <t>Финансовое обеспечение, руб.</t>
  </si>
  <si>
    <t>Корректировка муниципального задания, руб.</t>
  </si>
  <si>
    <t>Год</t>
  </si>
  <si>
    <t>Итого по году</t>
  </si>
  <si>
    <t>Наименование услуги</t>
  </si>
  <si>
    <t>Среднегодовое количество детей</t>
  </si>
  <si>
    <t>Уменьшение объема финансового обеспечения содержания имущества, сданного в аренду, руб.</t>
  </si>
  <si>
    <t>Финансовое обеспечение
 на 2024 год, руб.</t>
  </si>
  <si>
    <t>Финансовое обеспечение
 на 2025 год, руб.</t>
  </si>
  <si>
    <t xml:space="preserve">Итого по году </t>
  </si>
  <si>
    <t>налог на имущество</t>
  </si>
  <si>
    <t>Итого поступлений субсидии на выполнение муниципального задания</t>
  </si>
  <si>
    <t xml:space="preserve">(наименование муниципального учреждения)
</t>
  </si>
  <si>
    <t>1. Обоснования (расчеты) выплат персоналу (строка 2100)</t>
  </si>
  <si>
    <t>Код видов расходов</t>
  </si>
  <si>
    <t>1.1. Обоснования (расчеты) расходов на оплату труда</t>
  </si>
  <si>
    <t>Должность,</t>
  </si>
  <si>
    <t>Районный коэффициент, руб.</t>
  </si>
  <si>
    <t>Источник финансового обеспечения (КВФО)</t>
  </si>
  <si>
    <t>группа должностей</t>
  </si>
  <si>
    <t>9=гр. 3 x (гр. 4 + гр.5+ гр.6 + гр. 7) х гр. 8 х 12</t>
  </si>
  <si>
    <t>Итого по источнику:</t>
  </si>
  <si>
    <t>X</t>
  </si>
  <si>
    <t>Всего:</t>
  </si>
  <si>
    <t>1.2. Обоснования (расчеты) выплат персоналу при направлении в служебные командировки</t>
  </si>
  <si>
    <t>Средний размер выплат на одного работника в день, руб.</t>
  </si>
  <si>
    <t>Количество работников, чел.</t>
  </si>
  <si>
    <t>Количество дней</t>
  </si>
  <si>
    <t>Сумма, руб. (гр. 3 x гр. 4 x гр. 5)</t>
  </si>
  <si>
    <t>1.3. Обоснования (расчеты) выплат персоналу по уходу за ребенком</t>
  </si>
  <si>
    <t>Размер выплаты (пособия) в месяц, руб.</t>
  </si>
  <si>
    <t>1.4. Обоснования (расчеты) страховых взносов на обязательное страхование в Фонд пенсионного и социального страхования Российской Федерации и Федеральный фонд обязательного медицинского страхования &lt;1&gt;</t>
  </si>
  <si>
    <t>Наименование страхового взноса</t>
  </si>
  <si>
    <t>Страховые взносы на обязательное пенсионное страхование, обязательное социальное страхование на случай временной нетрудоспособности и в связи с материнством, обязательное медицинское страхование, всего</t>
  </si>
  <si>
    <t>по ставке 30,0%</t>
  </si>
  <si>
    <t>по ставке 15,1%</t>
  </si>
  <si>
    <t>с применением пониженных тарифов взносов для отдельных категорий плательщиков</t>
  </si>
  <si>
    <t>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всего</t>
  </si>
  <si>
    <t>на обязательное социальное страхование</t>
  </si>
  <si>
    <t>от несчастных случаев на производстве и профессиональных заболеваний по ставке 0,2 %</t>
  </si>
  <si>
    <t>от несчастных случаев на производстве и профессиональных заболеваний по ставке 0,_ %</t>
  </si>
  <si>
    <t>2. Обоснование (расчет) расходов на социальные и иные выплаты населению (строка 2200)</t>
  </si>
  <si>
    <t xml:space="preserve">Код видов расходов </t>
  </si>
  <si>
    <t>3. Обоснование (расчет) расходов на уплату налогов, сборов и иных платежей (строка 2300)</t>
  </si>
  <si>
    <t xml:space="preserve"> Код видов расходов </t>
  </si>
  <si>
    <t>4. Обоснование (расчет) расходов на безвозмездное перечисление организациям и физическим лицам (строка 2400)</t>
  </si>
  <si>
    <t>5. Обоснование (расчет) прочих выплат (кроме выплат на закупку товаров, работ, услуг) (строка 2500)</t>
  </si>
  <si>
    <t>6. Обоснование (расчет) расходов на закупку товаров, работ, услуг (строка 2600)</t>
  </si>
  <si>
    <t>6.1. Обоснование (расчет) расходов на оплату услуг связи</t>
  </si>
  <si>
    <t>Размер одной выплаты,руб.</t>
  </si>
  <si>
    <t>6.2. Обоснование (расчет) расходов на оплату транспортных услуг</t>
  </si>
  <si>
    <t>Сумма, руб. (гр. 3 x гр. 4)</t>
  </si>
  <si>
    <t>Количество услуг перевозки</t>
  </si>
  <si>
    <t>6.3. Обоснование (расчет) расходов на оплату коммунальных услуг</t>
  </si>
  <si>
    <t>6.4. Обоснование (расчет) расходов на оплату аренды имущества</t>
  </si>
  <si>
    <t>Стоимость с учетом НДС, руб.</t>
  </si>
  <si>
    <t xml:space="preserve">6.5. Обоснование (расчет) расходов на оплату работ, услуг по содержанию имущества
</t>
  </si>
  <si>
    <t>Итого:</t>
  </si>
  <si>
    <t>6.6. Обоснование (расчет) расходов на оплату прочих работ, услуг</t>
  </si>
  <si>
    <t>6.7. Обоснование (расчет) расходов на приобретение основных средств, материальных запасов</t>
  </si>
  <si>
    <t>Стоимость работ (услуг), руб. (гр. 3 x гр. 4)</t>
  </si>
  <si>
    <t>Численность работников,получающих пособие</t>
  </si>
  <si>
    <t>Количество выплат в год на одного работника</t>
  </si>
  <si>
    <t>Общая сумма выплат, руб. (гр. 3 x гр. 4)</t>
  </si>
  <si>
    <t>Сумма исчисленного налога, подлежащего уплате, руб. (гр. 3 x гр. 4 / 100)</t>
  </si>
  <si>
    <t>Общая сумма выплат, руб.(гр. 3 x гр. 4)</t>
  </si>
  <si>
    <t>от несчастных случаев на производстве и профессиональных заболеваний по ставке 0,_ %&lt;2&gt;</t>
  </si>
  <si>
    <t>Итого МЗ:</t>
  </si>
  <si>
    <t>Тариф (с учетом НДС), руб.</t>
  </si>
  <si>
    <t>Сумма, руб.(гр. 3 x гр. 4 x гр. 5)</t>
  </si>
  <si>
    <t xml:space="preserve">&lt;2&gt;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t>
  </si>
  <si>
    <t>&lt;1&gt; При расчете плановых показателей страховых взносов в Фонд пенсионного и социального страхования Российской Федерации, Федеральный фонд обязательного медицинского страхования учитываются тарифы страховых взносов, установленные законодательством Российской Федерации</t>
  </si>
  <si>
    <t xml:space="preserve"> Обоснование доходов</t>
  </si>
  <si>
    <t xml:space="preserve">1.1. Обоснования (расчеты) объема субсидии на выполнение муниципального задания </t>
  </si>
  <si>
    <t>1.2. Обоснования (расчеты) объема субсидии на аренду имущественного комплекса</t>
  </si>
  <si>
    <t>1.3. Обоснования (расчеты) объема субсидии на нормативные затраты на содержание муниципального имущества</t>
  </si>
  <si>
    <t>1.4. Обоснования (расчеты) объема субсидии на уплату налогов</t>
  </si>
  <si>
    <t>2. Обоснования (расчеты) доходов от платной и иной приносящей доход деятельности</t>
  </si>
  <si>
    <t>Код видов доходов:</t>
  </si>
  <si>
    <t>2.1. Обоснования (расчеты) доходов от платной и иной приносящей доход деятельности КОСГУ 130</t>
  </si>
  <si>
    <t xml:space="preserve">Вид спорта </t>
  </si>
  <si>
    <t xml:space="preserve">2.2. Обоснования (расчеты) доходов от операционной аренды КОСГУ 121  </t>
  </si>
  <si>
    <t>Стоимость, мес.</t>
  </si>
  <si>
    <t xml:space="preserve">2.3. Обоснования (расчеты) доходов от поступлений текущего характера от иных резидентов (за исключением сектора государственного управления и организаций государственного сектора) КОСГУ 155  </t>
  </si>
  <si>
    <t xml:space="preserve">2.4. Обоснования (расчеты) доходов по возмещению затрат по содержанию имущества КОСГУ 135  </t>
  </si>
  <si>
    <t>Арендодатель</t>
  </si>
  <si>
    <t xml:space="preserve">3. Обоснование (расчеты) объема субсидий на реализацию отдельных мероприятий муниципальных программ, ведомственных целевых программ за счет средств бюджета города Перми
</t>
  </si>
  <si>
    <t>Код аналитической группы подвида доходов 150 (152).</t>
  </si>
  <si>
    <t>Вид субсидии</t>
  </si>
  <si>
    <t>Итого ИЦ:</t>
  </si>
  <si>
    <t>Итого ПД:</t>
  </si>
  <si>
    <t xml:space="preserve">итого </t>
  </si>
  <si>
    <t>111,112,113,119</t>
  </si>
  <si>
    <t>851, 852, 853</t>
  </si>
  <si>
    <t>243, 244,247</t>
  </si>
  <si>
    <t>--------------------------------</t>
  </si>
  <si>
    <t>1 При расчете плановых показателей страховых взносов в Фонд пенсионного и социального страхования Российской Федерации, Федеральный фонд обязательного медицинского страхования учитываются тарифы страховых взносов, установленные законодательством Российской Федерации.</t>
  </si>
  <si>
    <t>2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t>
  </si>
  <si>
    <t>Аренда</t>
  </si>
  <si>
    <t>Увеличение стоимости основных средств всего:</t>
  </si>
  <si>
    <t xml:space="preserve">Увеличение стоимости горюче-смазочных материалов </t>
  </si>
  <si>
    <t>120,130,150</t>
  </si>
  <si>
    <t>051 02 01070</t>
  </si>
  <si>
    <t>052 05 01060</t>
  </si>
  <si>
    <t>1102</t>
  </si>
  <si>
    <t>00 0 00 00000 1 300000</t>
  </si>
  <si>
    <t>052 05 00590</t>
  </si>
  <si>
    <t>Уменьшение объема финансового обеспечения  МЗ, руб.</t>
  </si>
  <si>
    <t>нормативные затраты на содержание муниципального имущества</t>
  </si>
  <si>
    <t>Финансовое обеспечение  на 2024 год, руб.</t>
  </si>
  <si>
    <t>Финансовое обеспечение  на 2025 год, руб.</t>
  </si>
  <si>
    <t>водоснабжение, водоотведение всего:</t>
  </si>
  <si>
    <t>водоснабжение, водоотведение  всего:</t>
  </si>
  <si>
    <t>водоснабжение, водоотведение, всего:</t>
  </si>
  <si>
    <t>водоснабжение, водоотведение,  всего:</t>
  </si>
  <si>
    <t>МАУ ДО "СШ "Ника" г.Перми</t>
  </si>
  <si>
    <t>Заместитель директора</t>
  </si>
  <si>
    <t>Старший тренер-преподаватель</t>
  </si>
  <si>
    <t>Тренер-преподаватель</t>
  </si>
  <si>
    <t>Инструктор-методист</t>
  </si>
  <si>
    <t>Юрисконсульт</t>
  </si>
  <si>
    <t>Специалист в сфере закупок</t>
  </si>
  <si>
    <t>Заведующий хозяйством</t>
  </si>
  <si>
    <t>Художественная гимнастика</t>
  </si>
  <si>
    <t>Спортивная гимнастика</t>
  </si>
  <si>
    <t>Спортивная акробатика</t>
  </si>
  <si>
    <t>Физ лица</t>
  </si>
  <si>
    <t>Этап начальной подготовки художественная гимнастика</t>
  </si>
  <si>
    <t>Учебно-тренировочный этап художественная гимнастика</t>
  </si>
  <si>
    <t>Учебно-тренировочный этап спортивная гимнастика</t>
  </si>
  <si>
    <t>Этап начальной подготовки спортивная гимнастика</t>
  </si>
  <si>
    <t>Этап начальной подготовки спортивная акробатика</t>
  </si>
  <si>
    <t>Учебно-тренировочный этап спортивная акробатика</t>
  </si>
  <si>
    <t>Учебно-тренировочный этап танцевальный спорт</t>
  </si>
  <si>
    <t>Этап начальной подготовки чир спорт</t>
  </si>
  <si>
    <t>Учебно-тренировочный этап чир спорт</t>
  </si>
  <si>
    <t>Услуги связи</t>
  </si>
  <si>
    <t>Услуги интернета</t>
  </si>
  <si>
    <t>Договора ГПХ</t>
  </si>
  <si>
    <t>Нефтяников,60а</t>
  </si>
  <si>
    <t>Услуги физической охраны</t>
  </si>
  <si>
    <t>Нефтяников,60а,5</t>
  </si>
  <si>
    <t>Текущий ремонт</t>
  </si>
  <si>
    <t>Дератизация, дезинсекция</t>
  </si>
  <si>
    <t>Заправка картриджей</t>
  </si>
  <si>
    <t>Обслуживание сайта</t>
  </si>
  <si>
    <t>Сопровождение ЕИС закупки</t>
  </si>
  <si>
    <t>Профосмотр</t>
  </si>
  <si>
    <t>Физ охрана</t>
  </si>
  <si>
    <t>Л.В. Шалашова</t>
  </si>
  <si>
    <t>Муниципальное автономное учреждение дополнительного образования "Спортивная школа "Ника" г.Перми</t>
  </si>
  <si>
    <t>5903005707</t>
  </si>
  <si>
    <t>Страший тренер-преподаватель</t>
  </si>
  <si>
    <t>Заведуюший хозяйством</t>
  </si>
  <si>
    <t>57308481</t>
  </si>
  <si>
    <t>И.И. Ступникова</t>
  </si>
  <si>
    <t>1103</t>
  </si>
  <si>
    <t>00.0.00.00000.1.300000</t>
  </si>
  <si>
    <t>00.0.00.00000.3.300000</t>
  </si>
  <si>
    <t>00.0.00.00000.3.100000</t>
  </si>
  <si>
    <t xml:space="preserve">  </t>
  </si>
  <si>
    <t>Публикация СМИ</t>
  </si>
  <si>
    <t>Предоставление мер социальной поддержки</t>
  </si>
  <si>
    <t>901020000</t>
  </si>
  <si>
    <t xml:space="preserve">052 05 82020 </t>
  </si>
  <si>
    <t>Г Пермь, ул Вавилова,8</t>
  </si>
  <si>
    <t>Г Пермь, ул Шоссе Космонавтов,158</t>
  </si>
  <si>
    <t>Специалист по закупкам</t>
  </si>
  <si>
    <t>051 02 21130</t>
  </si>
  <si>
    <t>Приведение имущественных комплексов учреждений</t>
  </si>
  <si>
    <t>Итого по источнику:(901390000)</t>
  </si>
  <si>
    <t>Итого по источнику:(901020000)</t>
  </si>
  <si>
    <t>901280000</t>
  </si>
  <si>
    <t>Итого по источнику:901390000</t>
  </si>
  <si>
    <t>Итого по источнику:901020000</t>
  </si>
  <si>
    <t>на 2024 год  и плановый период 2025-2026 годов</t>
  </si>
  <si>
    <t>Этап совершенстоваания спортивного мастерства чир спорт</t>
  </si>
  <si>
    <t>Этап совершенстоваания спортивного мастерства художественная гимнастика</t>
  </si>
  <si>
    <t>Этап совершенстоваания спортивного мастерства спортивная акробатика</t>
  </si>
  <si>
    <t>Этап совершенстоваания спортивного мастерства танцевальный спорт</t>
  </si>
  <si>
    <t>Этап высшего спортивного мастерства спортивная акробатика</t>
  </si>
  <si>
    <t>Этап высшего спортивного мастерства чир спорт</t>
  </si>
  <si>
    <t>Этап совершенстоваания спотривного мастерства художественная гимнастика</t>
  </si>
  <si>
    <t>Этап совершенстоваания спотривного мастерства спортивная акробатика</t>
  </si>
  <si>
    <t>Этап совершенстоваания спторивного мастерства чир спорт</t>
  </si>
  <si>
    <t>Этап высшего спортивного мастерства танцевальный спорт</t>
  </si>
  <si>
    <t>Финансовое обеспечение
 на 2026 год, руб.</t>
  </si>
  <si>
    <t>на 2024 год (на текущий финансовый год)</t>
  </si>
  <si>
    <t>на 2025 год (на первый год планового периода)</t>
  </si>
  <si>
    <t>на 2026 год (на второй год планового периода)</t>
  </si>
  <si>
    <t>Финансовое обеспечение  на 2026 год, руб.</t>
  </si>
  <si>
    <t>Комплексное обслуживание здания (клининговые услуги, уборка трерритории)</t>
  </si>
  <si>
    <t>Ремонт оборудования</t>
  </si>
  <si>
    <t>Вывоз ТБО</t>
  </si>
  <si>
    <t>Повышение квалификации</t>
  </si>
  <si>
    <t>Диагностика и устранение программных неисправностей компьютерной техники</t>
  </si>
  <si>
    <t>Комплексная защита объекта</t>
  </si>
  <si>
    <t>расходы на возмещение проезда и проживания спортсменам</t>
  </si>
  <si>
    <r>
      <t>на 20</t>
    </r>
    <r>
      <rPr>
        <u/>
        <sz val="11"/>
        <rFont val="Times New Roman"/>
        <family val="1"/>
        <charset val="204"/>
      </rPr>
      <t xml:space="preserve">24 </t>
    </r>
    <r>
      <rPr>
        <sz val="11"/>
        <rFont val="Times New Roman"/>
        <family val="1"/>
        <charset val="204"/>
      </rPr>
      <t>г. очередной</t>
    </r>
    <r>
      <rPr>
        <u/>
        <sz val="11"/>
        <rFont val="Times New Roman"/>
        <family val="1"/>
        <charset val="204"/>
      </rPr>
      <t xml:space="preserve"> </t>
    </r>
    <r>
      <rPr>
        <sz val="11"/>
        <rFont val="Times New Roman"/>
        <family val="1"/>
        <charset val="204"/>
      </rPr>
      <t>финансовый год</t>
    </r>
  </si>
  <si>
    <r>
      <t>на 20</t>
    </r>
    <r>
      <rPr>
        <u/>
        <sz val="11"/>
        <rFont val="Times New Roman"/>
        <family val="1"/>
        <charset val="204"/>
      </rPr>
      <t>25</t>
    </r>
    <r>
      <rPr>
        <sz val="11"/>
        <rFont val="Times New Roman"/>
        <family val="1"/>
        <charset val="204"/>
      </rPr>
      <t xml:space="preserve"> г. первый год планового периода</t>
    </r>
  </si>
  <si>
    <r>
      <t>на 20</t>
    </r>
    <r>
      <rPr>
        <u/>
        <sz val="11"/>
        <rFont val="Times New Roman"/>
        <family val="1"/>
        <charset val="204"/>
      </rPr>
      <t xml:space="preserve">26 </t>
    </r>
    <r>
      <rPr>
        <sz val="11"/>
        <rFont val="Times New Roman"/>
        <family val="1"/>
        <charset val="204"/>
      </rPr>
      <t>г. второй год планового периода</t>
    </r>
  </si>
  <si>
    <t>на  2025  год ( на первый год планового периода)</t>
  </si>
  <si>
    <r>
      <t>на  20</t>
    </r>
    <r>
      <rPr>
        <b/>
        <sz val="11"/>
        <color theme="1"/>
        <rFont val="Times New Roman"/>
        <family val="1"/>
        <charset val="204"/>
      </rPr>
      <t>26</t>
    </r>
    <r>
      <rPr>
        <sz val="11"/>
        <color theme="1"/>
        <rFont val="Times New Roman"/>
        <family val="1"/>
        <charset val="204"/>
      </rPr>
      <t xml:space="preserve">  год ( на второй год планового периода)</t>
    </r>
  </si>
  <si>
    <r>
      <t>на  20</t>
    </r>
    <r>
      <rPr>
        <b/>
        <sz val="11"/>
        <color theme="1"/>
        <rFont val="Times New Roman"/>
        <family val="1"/>
        <charset val="204"/>
      </rPr>
      <t>24</t>
    </r>
    <r>
      <rPr>
        <sz val="11"/>
        <color theme="1"/>
        <rFont val="Times New Roman"/>
        <family val="1"/>
        <charset val="204"/>
      </rPr>
      <t xml:space="preserve">  год (на текущий финансовый год)</t>
    </r>
  </si>
  <si>
    <t>ОБОСНОВАНИЯ (РАСЧЕТЫ)
к плану финансово-хозяйственной деятельности на 2024 год
и на плановый период 2024    и    2025   годов</t>
  </si>
  <si>
    <r>
      <t>на 20</t>
    </r>
    <r>
      <rPr>
        <u/>
        <sz val="8"/>
        <rFont val="Times New Roman"/>
        <family val="1"/>
        <charset val="204"/>
      </rPr>
      <t xml:space="preserve"> 24    </t>
    </r>
    <r>
      <rPr>
        <sz val="8"/>
        <rFont val="Times New Roman"/>
        <family val="1"/>
        <charset val="204"/>
      </rPr>
      <t>г.(очередной финансовый год)</t>
    </r>
  </si>
  <si>
    <r>
      <t>на 20</t>
    </r>
    <r>
      <rPr>
        <u/>
        <sz val="8"/>
        <rFont val="Times New Roman"/>
        <family val="1"/>
        <charset val="204"/>
      </rPr>
      <t xml:space="preserve"> 25   </t>
    </r>
    <r>
      <rPr>
        <sz val="8"/>
        <rFont val="Times New Roman"/>
        <family val="1"/>
        <charset val="204"/>
      </rPr>
      <t>г.(первый год планового периода)</t>
    </r>
  </si>
  <si>
    <r>
      <t>на 20</t>
    </r>
    <r>
      <rPr>
        <u/>
        <sz val="8"/>
        <rFont val="Times New Roman"/>
        <family val="1"/>
        <charset val="204"/>
      </rPr>
      <t xml:space="preserve">   26  </t>
    </r>
    <r>
      <rPr>
        <sz val="8"/>
        <rFont val="Times New Roman"/>
        <family val="1"/>
        <charset val="204"/>
      </rPr>
      <t>г.(второй год планового периода)</t>
    </r>
  </si>
  <si>
    <r>
      <t>финансово-хозяйственной деятельности на 20</t>
    </r>
    <r>
      <rPr>
        <b/>
        <u/>
        <sz val="12"/>
        <rFont val="Times New Roman"/>
        <family val="1"/>
        <charset val="204"/>
      </rPr>
      <t xml:space="preserve">24 </t>
    </r>
    <r>
      <rPr>
        <b/>
        <sz val="12"/>
        <rFont val="Times New Roman"/>
        <family val="1"/>
        <charset val="204"/>
      </rPr>
      <t>год</t>
    </r>
  </si>
  <si>
    <r>
      <t>и плановый период 20</t>
    </r>
    <r>
      <rPr>
        <b/>
        <u/>
        <sz val="12"/>
        <rFont val="Times New Roman"/>
        <family val="1"/>
        <charset val="204"/>
      </rPr>
      <t>25</t>
    </r>
    <r>
      <rPr>
        <b/>
        <sz val="12"/>
        <rFont val="Times New Roman"/>
        <family val="1"/>
        <charset val="204"/>
      </rPr>
      <t xml:space="preserve"> и 20</t>
    </r>
    <r>
      <rPr>
        <b/>
        <u/>
        <sz val="12"/>
        <rFont val="Times New Roman"/>
        <family val="1"/>
        <charset val="204"/>
      </rPr>
      <t>26</t>
    </r>
    <r>
      <rPr>
        <b/>
        <sz val="12"/>
        <rFont val="Times New Roman"/>
        <family val="1"/>
        <charset val="204"/>
      </rPr>
      <t xml:space="preserve"> годов</t>
    </r>
  </si>
  <si>
    <t>ОБОСНОВАНИЯ (РАСЧЕТЫ)
к плану финансово-хозяйственной деятельности на 2024 год
и на плановый период 2025    и    2026   годов</t>
  </si>
  <si>
    <t>Сумма взноса, руб. на 2024 год ( на текущий финансовый год)</t>
  </si>
  <si>
    <t>Сумма взноса, руб. на 2025 год ( на текущий финансовый год)</t>
  </si>
  <si>
    <t>Сумма взноса, руб. на 2026 год ( на текущий финансовый год)</t>
  </si>
  <si>
    <t>План</t>
  </si>
  <si>
    <t>052 01 23350</t>
  </si>
  <si>
    <r>
      <t>20</t>
    </r>
    <r>
      <rPr>
        <u/>
        <sz val="10"/>
        <rFont val="Times New Roman"/>
        <family val="1"/>
        <charset val="204"/>
      </rPr>
      <t xml:space="preserve">24  </t>
    </r>
    <r>
      <rPr>
        <sz val="10"/>
        <rFont val="Times New Roman"/>
        <family val="1"/>
        <charset val="204"/>
      </rPr>
      <t xml:space="preserve"> г.</t>
    </r>
  </si>
  <si>
    <r>
      <t>20</t>
    </r>
    <r>
      <rPr>
        <u/>
        <sz val="10"/>
        <rFont val="Times New Roman"/>
        <family val="1"/>
        <charset val="204"/>
      </rPr>
      <t>24</t>
    </r>
    <r>
      <rPr>
        <sz val="10"/>
        <rFont val="Times New Roman"/>
        <family val="1"/>
        <charset val="204"/>
      </rPr>
      <t xml:space="preserve"> г.</t>
    </r>
  </si>
  <si>
    <t>24</t>
  </si>
  <si>
    <t>Старший тренер-преподаватель (3 мес.)</t>
  </si>
  <si>
    <t>Тренер-преподаватель (3 мес.)</t>
  </si>
  <si>
    <t>Инструктор-методист (3 мес.)</t>
  </si>
  <si>
    <t>Юрисконсульт (3 мес.)</t>
  </si>
  <si>
    <t>Специалист по закупкам (3 мес.)</t>
  </si>
  <si>
    <t>Заведующий хозяйством ( 3 мес.)</t>
  </si>
  <si>
    <t>погребение</t>
  </si>
  <si>
    <t>февраля</t>
  </si>
  <si>
    <t>01 февраля</t>
  </si>
  <si>
    <t>01.02.2024</t>
  </si>
  <si>
    <t>иные выплаты работникам (пособие на погребение)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</si>
</sst>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0.0000"/>
    <numFmt numFmtId="166" formatCode="#,##0.00000"/>
  </numFmts>
  <fonts count="35" x14ac:knownFonts="1">
    <font>
      <sz val="10"/>
      <name val="Arial Cyr"/>
      <charset val="204"/>
    </font>
    <font>
      <sz val="8"/>
      <name val="Times New Roman"/>
      <family val="1"/>
      <charset val="204"/>
    </font>
    <font>
      <sz val="7"/>
      <name val="Times New Roman"/>
      <family val="1"/>
      <charset val="204"/>
    </font>
    <font>
      <sz val="6"/>
      <name val="Times New Roman"/>
      <family val="1"/>
      <charset val="204"/>
    </font>
    <font>
      <sz val="12"/>
      <name val="Times New Roman"/>
      <family val="1"/>
      <charset val="204"/>
    </font>
    <font>
      <sz val="10"/>
      <name val="Times New Roman"/>
      <family val="1"/>
      <charset val="204"/>
    </font>
    <font>
      <sz val="10"/>
      <name val="Arial"/>
      <family val="2"/>
      <charset val="204"/>
    </font>
    <font>
      <u/>
      <sz val="10"/>
      <name val="Times New Roman"/>
      <family val="1"/>
      <charset val="204"/>
    </font>
    <font>
      <sz val="10"/>
      <color indexed="8"/>
      <name val="Times New Roman"/>
      <family val="1"/>
      <charset val="204"/>
    </font>
    <font>
      <sz val="11"/>
      <name val="Times New Roman"/>
      <family val="1"/>
      <charset val="204"/>
    </font>
    <font>
      <b/>
      <sz val="10"/>
      <color indexed="8"/>
      <name val="Times New Roman"/>
      <family val="1"/>
      <charset val="204"/>
    </font>
    <font>
      <b/>
      <sz val="8"/>
      <name val="Times New Roman"/>
      <family val="1"/>
      <charset val="204"/>
    </font>
    <font>
      <b/>
      <sz val="10"/>
      <name val="Times New Roman"/>
      <family val="1"/>
      <charset val="204"/>
    </font>
    <font>
      <sz val="9"/>
      <name val="Times New Roman"/>
      <family val="1"/>
      <charset val="204"/>
    </font>
    <font>
      <b/>
      <sz val="12"/>
      <name val="Times New Roman"/>
      <family val="1"/>
      <charset val="204"/>
    </font>
    <font>
      <b/>
      <u/>
      <sz val="12"/>
      <name val="Times New Roman"/>
      <family val="1"/>
      <charset val="204"/>
    </font>
    <font>
      <b/>
      <sz val="11"/>
      <name val="Times New Roman"/>
      <family val="1"/>
      <charset val="204"/>
    </font>
    <font>
      <u/>
      <sz val="11"/>
      <name val="Times New Roman"/>
      <family val="1"/>
      <charset val="204"/>
    </font>
    <font>
      <u/>
      <sz val="8"/>
      <name val="Times New Roman"/>
      <family val="1"/>
      <charset val="204"/>
    </font>
    <font>
      <sz val="11"/>
      <color theme="1"/>
      <name val="Calibri"/>
      <family val="2"/>
      <charset val="204"/>
      <scheme val="minor"/>
    </font>
    <font>
      <b/>
      <sz val="10"/>
      <color theme="1"/>
      <name val="Times New Roman"/>
      <family val="1"/>
      <charset val="204"/>
    </font>
    <font>
      <sz val="6"/>
      <color theme="1"/>
      <name val="Times New Roman"/>
      <family val="1"/>
      <charset val="204"/>
    </font>
    <font>
      <sz val="10"/>
      <color theme="1"/>
      <name val="Times New Roman"/>
      <family val="1"/>
      <charset val="204"/>
    </font>
    <font>
      <sz val="8"/>
      <color theme="1"/>
      <name val="Times New Roman"/>
      <family val="1"/>
      <charset val="204"/>
    </font>
    <font>
      <sz val="7"/>
      <color theme="1"/>
      <name val="Times New Roman"/>
      <family val="1"/>
      <charset val="204"/>
    </font>
    <font>
      <sz val="11"/>
      <color theme="1"/>
      <name val="Times New Roman"/>
      <family val="1"/>
      <charset val="204"/>
    </font>
    <font>
      <sz val="12"/>
      <color theme="1"/>
      <name val="Times New Roman"/>
      <family val="1"/>
      <charset val="204"/>
    </font>
    <font>
      <u/>
      <sz val="10"/>
      <color theme="10"/>
      <name val="Arial Cyr"/>
      <charset val="204"/>
    </font>
    <font>
      <u/>
      <sz val="12"/>
      <color theme="1"/>
      <name val="Times New Roman"/>
      <family val="1"/>
      <charset val="204"/>
    </font>
    <font>
      <sz val="10"/>
      <color rgb="FF000000"/>
      <name val="Times New Roman"/>
      <family val="1"/>
      <charset val="204"/>
    </font>
    <font>
      <sz val="11"/>
      <name val="Arial Cyr"/>
      <charset val="204"/>
    </font>
    <font>
      <b/>
      <sz val="10"/>
      <color rgb="FF000000"/>
      <name val="Times New Roman"/>
      <family val="1"/>
      <charset val="204"/>
    </font>
    <font>
      <u/>
      <sz val="10"/>
      <color theme="1"/>
      <name val="Times New Roman"/>
      <family val="1"/>
      <charset val="204"/>
    </font>
    <font>
      <b/>
      <sz val="11"/>
      <color theme="1"/>
      <name val="Times New Roman"/>
      <family val="1"/>
      <charset val="204"/>
    </font>
    <font>
      <sz val="11"/>
      <color rgb="FF1F497D"/>
      <name val="Calibri"/>
      <family val="2"/>
      <charset val="204"/>
    </font>
  </fonts>
  <fills count="13">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66FFFF"/>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9" fillId="0" borderId="0"/>
    <xf numFmtId="0" fontId="6" fillId="0" borderId="0"/>
    <xf numFmtId="0" fontId="27" fillId="0" borderId="0" applyNumberFormat="0" applyFill="0" applyBorder="0" applyAlignment="0" applyProtection="0">
      <alignment vertical="top"/>
      <protection locked="0"/>
    </xf>
  </cellStyleXfs>
  <cellXfs count="536">
    <xf numFmtId="0" fontId="0" fillId="0" borderId="0" xfId="0"/>
    <xf numFmtId="0" fontId="5" fillId="0" borderId="0" xfId="0" applyFont="1" applyFill="1"/>
    <xf numFmtId="0" fontId="1"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21"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0" fillId="0" borderId="0" xfId="0" applyFont="1" applyFill="1" applyAlignment="1">
      <alignment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2" fillId="0" borderId="0" xfId="0" applyFont="1" applyFill="1" applyAlignment="1">
      <alignment horizontal="center" vertical="center"/>
    </xf>
    <xf numFmtId="0" fontId="4" fillId="0" borderId="0" xfId="0" applyFont="1" applyFill="1"/>
    <xf numFmtId="0" fontId="9" fillId="0" borderId="0" xfId="0" applyFont="1" applyFill="1"/>
    <xf numFmtId="0" fontId="11" fillId="0" borderId="0" xfId="0" applyNumberFormat="1" applyFont="1" applyFill="1" applyBorder="1" applyAlignment="1">
      <alignment horizontal="left"/>
    </xf>
    <xf numFmtId="0" fontId="13" fillId="0" borderId="0" xfId="0" applyFont="1" applyFill="1"/>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 fontId="12" fillId="0" borderId="1" xfId="0" applyNumberFormat="1" applyFont="1" applyFill="1" applyBorder="1" applyAlignment="1">
      <alignment horizontal="center" vertical="center"/>
    </xf>
    <xf numFmtId="0" fontId="22"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xf>
    <xf numFmtId="0" fontId="12" fillId="0" borderId="0" xfId="0" applyFont="1" applyFill="1" applyAlignment="1">
      <alignment horizontal="left"/>
    </xf>
    <xf numFmtId="0" fontId="5" fillId="0" borderId="0" xfId="0" applyFont="1" applyFill="1" applyAlignment="1">
      <alignment horizontal="left" vertical="center" wrapText="1"/>
    </xf>
    <xf numFmtId="0" fontId="12" fillId="0" borderId="0" xfId="0" applyFont="1" applyFill="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4" fontId="12" fillId="0" borderId="0" xfId="0" applyNumberFormat="1" applyFont="1" applyFill="1" applyAlignment="1">
      <alignment horizontal="left" vertical="center"/>
    </xf>
    <xf numFmtId="49" fontId="1" fillId="0" borderId="1" xfId="0" applyNumberFormat="1" applyFont="1" applyFill="1" applyBorder="1" applyAlignment="1">
      <alignment horizontal="center"/>
    </xf>
    <xf numFmtId="0" fontId="5" fillId="2" borderId="0" xfId="0" applyFont="1" applyFill="1" applyAlignment="1">
      <alignment wrapText="1"/>
    </xf>
    <xf numFmtId="0" fontId="5" fillId="2" borderId="0" xfId="0" applyFont="1" applyFill="1"/>
    <xf numFmtId="49" fontId="23" fillId="0" borderId="0" xfId="0" applyNumberFormat="1" applyFont="1" applyFill="1" applyBorder="1" applyAlignment="1">
      <alignment horizontal="center"/>
    </xf>
    <xf numFmtId="49" fontId="23" fillId="0" borderId="0" xfId="0" applyNumberFormat="1" applyFont="1" applyFill="1" applyBorder="1" applyAlignment="1">
      <alignment horizontal="left"/>
    </xf>
    <xf numFmtId="0" fontId="24" fillId="0" borderId="0" xfId="0" applyNumberFormat="1" applyFont="1" applyFill="1" applyBorder="1" applyAlignment="1"/>
    <xf numFmtId="4" fontId="22" fillId="0" borderId="1" xfId="0" applyNumberFormat="1" applyFont="1" applyFill="1" applyBorder="1" applyAlignment="1">
      <alignment horizontal="center" vertical="center"/>
    </xf>
    <xf numFmtId="4" fontId="12" fillId="4" borderId="1" xfId="0" applyNumberFormat="1" applyFont="1" applyFill="1" applyBorder="1" applyAlignment="1">
      <alignment horizontal="center" vertical="center"/>
    </xf>
    <xf numFmtId="0" fontId="5" fillId="0" borderId="0" xfId="0" applyFont="1" applyFill="1" applyAlignment="1">
      <alignment horizontal="right"/>
    </xf>
    <xf numFmtId="0" fontId="23" fillId="0" borderId="0" xfId="0" applyNumberFormat="1" applyFont="1" applyFill="1" applyBorder="1" applyAlignment="1">
      <alignment horizontal="left"/>
    </xf>
    <xf numFmtId="0" fontId="4" fillId="3" borderId="5" xfId="0" applyFont="1" applyFill="1" applyBorder="1" applyAlignment="1"/>
    <xf numFmtId="0" fontId="4" fillId="3" borderId="0" xfId="0" applyFont="1" applyFill="1" applyBorder="1" applyAlignment="1"/>
    <xf numFmtId="0" fontId="7" fillId="0" borderId="0" xfId="0" applyFont="1" applyFill="1"/>
    <xf numFmtId="49" fontId="1" fillId="3" borderId="1" xfId="0" applyNumberFormat="1" applyFont="1" applyFill="1" applyBorder="1" applyAlignment="1">
      <alignment horizontal="center"/>
    </xf>
    <xf numFmtId="0" fontId="5" fillId="0" borderId="3" xfId="0" applyNumberFormat="1" applyFont="1" applyFill="1" applyBorder="1" applyAlignment="1">
      <alignment horizontal="center" vertical="center"/>
    </xf>
    <xf numFmtId="49" fontId="5" fillId="0" borderId="0" xfId="0" applyNumberFormat="1" applyFont="1" applyFill="1" applyBorder="1" applyAlignment="1">
      <alignment horizontal="left"/>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top"/>
    </xf>
    <xf numFmtId="4"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top" wrapText="1"/>
    </xf>
    <xf numFmtId="49" fontId="9" fillId="3" borderId="1" xfId="0"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top"/>
    </xf>
    <xf numFmtId="49" fontId="1" fillId="0" borderId="3" xfId="0" applyNumberFormat="1" applyFont="1" applyFill="1" applyBorder="1" applyAlignment="1">
      <alignment horizontal="center"/>
    </xf>
    <xf numFmtId="0" fontId="22" fillId="0" borderId="1" xfId="0" applyFont="1" applyFill="1" applyBorder="1" applyAlignment="1">
      <alignment vertical="center" wrapText="1"/>
    </xf>
    <xf numFmtId="0" fontId="9" fillId="5" borderId="1" xfId="0" applyNumberFormat="1" applyFont="1" applyFill="1" applyBorder="1" applyAlignment="1">
      <alignment horizontal="left" vertical="top" wrapText="1"/>
    </xf>
    <xf numFmtId="49" fontId="9" fillId="5" borderId="1" xfId="0" applyNumberFormat="1" applyFont="1" applyFill="1" applyBorder="1" applyAlignment="1">
      <alignment horizontal="center" vertical="center"/>
    </xf>
    <xf numFmtId="4" fontId="9" fillId="5" borderId="1" xfId="0" applyNumberFormat="1" applyFont="1" applyFill="1" applyBorder="1" applyAlignment="1">
      <alignment horizontal="center" vertical="center"/>
    </xf>
    <xf numFmtId="0" fontId="9" fillId="5" borderId="1" xfId="0" applyNumberFormat="1" applyFont="1" applyFill="1" applyBorder="1" applyAlignment="1">
      <alignment horizontal="center" vertical="center"/>
    </xf>
    <xf numFmtId="0" fontId="9" fillId="5" borderId="0" xfId="0" applyFont="1" applyFill="1"/>
    <xf numFmtId="0" fontId="9" fillId="5" borderId="0" xfId="0" applyFont="1" applyFill="1" applyAlignment="1">
      <alignment vertical="center"/>
    </xf>
    <xf numFmtId="0" fontId="0" fillId="0" borderId="0" xfId="0" applyFill="1" applyAlignment="1">
      <alignment vertical="center"/>
    </xf>
    <xf numFmtId="0" fontId="5" fillId="0" borderId="0" xfId="0" applyFont="1"/>
    <xf numFmtId="0" fontId="5" fillId="0" borderId="0" xfId="0" applyFont="1" applyAlignment="1">
      <alignment horizontal="center" vertical="center"/>
    </xf>
    <xf numFmtId="49" fontId="16" fillId="8" borderId="1" xfId="0" applyNumberFormat="1" applyFont="1" applyFill="1" applyBorder="1" applyAlignment="1">
      <alignment horizontal="center" vertical="center"/>
    </xf>
    <xf numFmtId="4" fontId="16" fillId="8" borderId="1" xfId="0" applyNumberFormat="1" applyFont="1" applyFill="1" applyBorder="1" applyAlignment="1">
      <alignment horizontal="center" vertical="center"/>
    </xf>
    <xf numFmtId="0" fontId="16" fillId="8" borderId="1" xfId="0" applyNumberFormat="1" applyFont="1" applyFill="1" applyBorder="1" applyAlignment="1">
      <alignment horizontal="center" vertical="center"/>
    </xf>
    <xf numFmtId="0" fontId="16" fillId="8" borderId="0" xfId="0" applyFont="1" applyFill="1"/>
    <xf numFmtId="0" fontId="16" fillId="0" borderId="1" xfId="0" applyNumberFormat="1" applyFont="1" applyFill="1" applyBorder="1" applyAlignment="1">
      <alignment horizontal="left" vertical="top" wrapText="1"/>
    </xf>
    <xf numFmtId="49"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0" xfId="0" applyFont="1" applyFill="1"/>
    <xf numFmtId="0" fontId="16" fillId="8" borderId="1" xfId="0" applyNumberFormat="1" applyFont="1" applyFill="1" applyBorder="1" applyAlignment="1">
      <alignment horizontal="left" vertical="top" wrapText="1"/>
    </xf>
    <xf numFmtId="0" fontId="16" fillId="8" borderId="0" xfId="0" applyFont="1" applyFill="1" applyAlignment="1">
      <alignment vertical="center"/>
    </xf>
    <xf numFmtId="0" fontId="16" fillId="0" borderId="1" xfId="0" applyNumberFormat="1" applyFont="1" applyFill="1" applyBorder="1" applyAlignment="1">
      <alignment horizontal="left" vertical="top"/>
    </xf>
    <xf numFmtId="0" fontId="16" fillId="0" borderId="0" xfId="0" applyFont="1" applyFill="1" applyAlignment="1">
      <alignment vertical="center"/>
    </xf>
    <xf numFmtId="0" fontId="16" fillId="0" borderId="1" xfId="0" applyNumberFormat="1" applyFont="1" applyFill="1" applyBorder="1" applyAlignment="1">
      <alignment horizontal="center" vertical="center" wrapText="1"/>
    </xf>
    <xf numFmtId="0" fontId="16" fillId="9" borderId="1" xfId="0" applyNumberFormat="1" applyFont="1" applyFill="1" applyBorder="1" applyAlignment="1">
      <alignment horizontal="left" vertical="top" wrapText="1"/>
    </xf>
    <xf numFmtId="49" fontId="16" fillId="9" borderId="1" xfId="0" applyNumberFormat="1" applyFont="1" applyFill="1" applyBorder="1" applyAlignment="1">
      <alignment horizontal="center" vertical="center"/>
    </xf>
    <xf numFmtId="4" fontId="16" fillId="9" borderId="1" xfId="0" applyNumberFormat="1" applyFont="1" applyFill="1" applyBorder="1" applyAlignment="1">
      <alignment horizontal="center" vertical="center"/>
    </xf>
    <xf numFmtId="0" fontId="16" fillId="9" borderId="1" xfId="0" applyNumberFormat="1" applyFont="1" applyFill="1" applyBorder="1" applyAlignment="1">
      <alignment horizontal="center" vertical="center"/>
    </xf>
    <xf numFmtId="0" fontId="16" fillId="9" borderId="0" xfId="0" applyFont="1" applyFill="1"/>
    <xf numFmtId="0" fontId="16" fillId="9" borderId="0" xfId="0" applyFont="1" applyFill="1" applyAlignment="1">
      <alignment vertical="center"/>
    </xf>
    <xf numFmtId="0" fontId="16" fillId="9" borderId="1" xfId="0" applyNumberFormat="1" applyFont="1" applyFill="1" applyBorder="1" applyAlignment="1">
      <alignment horizontal="left" vertical="top"/>
    </xf>
    <xf numFmtId="4" fontId="16" fillId="9" borderId="1" xfId="0" applyNumberFormat="1" applyFont="1" applyFill="1" applyBorder="1" applyAlignment="1" applyProtection="1">
      <alignment horizontal="center" vertical="center"/>
      <protection locked="0"/>
    </xf>
    <xf numFmtId="0" fontId="9" fillId="9" borderId="1" xfId="0" applyNumberFormat="1" applyFont="1" applyFill="1" applyBorder="1" applyAlignment="1">
      <alignment horizontal="left" vertical="top" wrapText="1"/>
    </xf>
    <xf numFmtId="49" fontId="9" fillId="9" borderId="1" xfId="0" applyNumberFormat="1" applyFont="1" applyFill="1" applyBorder="1" applyAlignment="1">
      <alignment horizontal="center" vertical="center"/>
    </xf>
    <xf numFmtId="4" fontId="9" fillId="9" borderId="1" xfId="0" applyNumberFormat="1" applyFont="1" applyFill="1" applyBorder="1" applyAlignment="1">
      <alignment horizontal="center" vertical="center"/>
    </xf>
    <xf numFmtId="0" fontId="9" fillId="9" borderId="1" xfId="0" applyNumberFormat="1" applyFont="1" applyFill="1" applyBorder="1" applyAlignment="1">
      <alignment horizontal="center" vertical="center"/>
    </xf>
    <xf numFmtId="0" fontId="9" fillId="9" borderId="0" xfId="0" applyFont="1" applyFill="1"/>
    <xf numFmtId="49" fontId="16" fillId="9" borderId="1" xfId="0" applyNumberFormat="1" applyFont="1" applyFill="1" applyBorder="1" applyAlignment="1">
      <alignment horizontal="left" vertical="center"/>
    </xf>
    <xf numFmtId="0" fontId="16" fillId="5" borderId="0" xfId="0" applyFont="1" applyFill="1"/>
    <xf numFmtId="0" fontId="0" fillId="0" borderId="0" xfId="0" applyFill="1"/>
    <xf numFmtId="0" fontId="0" fillId="0" borderId="0" xfId="0" applyFill="1" applyAlignment="1">
      <alignment wrapText="1"/>
    </xf>
    <xf numFmtId="0" fontId="9"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0" fontId="5" fillId="0" borderId="1" xfId="0" applyFont="1" applyFill="1" applyBorder="1" applyAlignment="1">
      <alignment horizontal="left" vertical="center"/>
    </xf>
    <xf numFmtId="0" fontId="22"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1" fillId="7" borderId="1" xfId="0" applyNumberFormat="1" applyFont="1" applyFill="1" applyBorder="1" applyAlignment="1">
      <alignment horizontal="center"/>
    </xf>
    <xf numFmtId="0" fontId="1" fillId="5" borderId="0" xfId="0" applyNumberFormat="1" applyFont="1" applyFill="1" applyBorder="1" applyAlignment="1">
      <alignment horizontal="left"/>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49" fontId="1" fillId="0" borderId="1" xfId="0" applyNumberFormat="1" applyFont="1" applyFill="1" applyBorder="1" applyAlignment="1">
      <alignment horizontal="center"/>
    </xf>
    <xf numFmtId="49" fontId="1" fillId="0" borderId="1" xfId="0" applyNumberFormat="1" applyFont="1" applyFill="1" applyBorder="1" applyAlignment="1">
      <alignment horizontal="center" vertical="top"/>
    </xf>
    <xf numFmtId="0" fontId="24" fillId="0" borderId="0" xfId="0" applyNumberFormat="1" applyFont="1" applyFill="1" applyBorder="1" applyAlignment="1">
      <alignment horizontal="left"/>
    </xf>
    <xf numFmtId="0" fontId="23" fillId="0" borderId="0" xfId="0" applyNumberFormat="1" applyFont="1" applyFill="1" applyBorder="1" applyAlignment="1">
      <alignment horizontal="center"/>
    </xf>
    <xf numFmtId="0" fontId="21" fillId="0" borderId="0" xfId="0" applyNumberFormat="1" applyFont="1" applyFill="1" applyBorder="1" applyAlignment="1">
      <alignment horizontal="center" vertical="top"/>
    </xf>
    <xf numFmtId="0" fontId="23" fillId="0" borderId="0" xfId="0" applyNumberFormat="1" applyFont="1" applyFill="1" applyBorder="1" applyAlignment="1">
      <alignment horizontal="right"/>
    </xf>
    <xf numFmtId="0" fontId="9"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0" fontId="12" fillId="0" borderId="7" xfId="0" applyFont="1" applyFill="1" applyBorder="1" applyAlignment="1">
      <alignment vertical="center"/>
    </xf>
    <xf numFmtId="0" fontId="5" fillId="0" borderId="7" xfId="0" applyFont="1" applyFill="1" applyBorder="1" applyAlignment="1">
      <alignment horizontal="left" vertical="center"/>
    </xf>
    <xf numFmtId="4" fontId="5" fillId="3" borderId="1" xfId="0" applyNumberFormat="1" applyFont="1" applyFill="1" applyBorder="1" applyAlignment="1">
      <alignment horizontal="center" vertical="center"/>
    </xf>
    <xf numFmtId="0" fontId="25" fillId="0" borderId="0" xfId="0" applyFont="1" applyProtection="1">
      <protection locked="0"/>
    </xf>
    <xf numFmtId="0" fontId="25" fillId="0" borderId="0" xfId="0" applyFont="1" applyBorder="1" applyAlignment="1" applyProtection="1">
      <alignment horizontal="center"/>
      <protection locked="0"/>
    </xf>
    <xf numFmtId="0" fontId="22" fillId="0" borderId="1" xfId="0" applyFont="1" applyBorder="1" applyAlignment="1" applyProtection="1">
      <alignment horizontal="center" wrapText="1"/>
      <protection locked="0"/>
    </xf>
    <xf numFmtId="0" fontId="22" fillId="0" borderId="1" xfId="0" applyFont="1" applyBorder="1" applyAlignment="1" applyProtection="1">
      <alignment vertical="top" wrapText="1"/>
      <protection locked="0"/>
    </xf>
    <xf numFmtId="0" fontId="20" fillId="8" borderId="1" xfId="0" applyFont="1" applyFill="1" applyBorder="1" applyAlignment="1" applyProtection="1">
      <alignment horizontal="center" vertical="top" wrapText="1"/>
      <protection locked="0"/>
    </xf>
    <xf numFmtId="0" fontId="20" fillId="6" borderId="1" xfId="0" applyFont="1" applyFill="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5" fillId="0" borderId="1" xfId="0" applyFont="1" applyBorder="1" applyAlignment="1">
      <alignment horizontal="center" wrapText="1"/>
    </xf>
    <xf numFmtId="0" fontId="5" fillId="0" borderId="6" xfId="0" applyFont="1" applyBorder="1" applyAlignment="1">
      <alignment vertical="top" wrapText="1"/>
    </xf>
    <xf numFmtId="0" fontId="5" fillId="0" borderId="8" xfId="0" applyFont="1" applyBorder="1" applyAlignment="1">
      <alignment vertical="top" wrapText="1"/>
    </xf>
    <xf numFmtId="0" fontId="5" fillId="0" borderId="3" xfId="0" applyFont="1" applyBorder="1" applyAlignment="1">
      <alignment vertical="top" wrapText="1"/>
    </xf>
    <xf numFmtId="0" fontId="5" fillId="6" borderId="1" xfId="0" applyFont="1" applyFill="1" applyBorder="1" applyAlignment="1">
      <alignment horizontal="center" vertical="top" wrapText="1"/>
    </xf>
    <xf numFmtId="0" fontId="4" fillId="0" borderId="0" xfId="0" applyFont="1"/>
    <xf numFmtId="0" fontId="5" fillId="0" borderId="0" xfId="0" applyFont="1" applyAlignment="1">
      <alignment horizontal="left"/>
    </xf>
    <xf numFmtId="0" fontId="5" fillId="0" borderId="1" xfId="0" applyFont="1" applyBorder="1" applyAlignment="1">
      <alignment horizontal="center" vertical="center" wrapText="1"/>
    </xf>
    <xf numFmtId="0" fontId="5" fillId="0" borderId="6" xfId="0" applyFont="1" applyBorder="1" applyAlignment="1">
      <alignment horizontal="center" wrapText="1"/>
    </xf>
    <xf numFmtId="0" fontId="5" fillId="0" borderId="3" xfId="0" applyFont="1" applyBorder="1" applyAlignment="1">
      <alignment horizontal="center" vertical="top" wrapText="1"/>
    </xf>
    <xf numFmtId="0" fontId="5" fillId="0" borderId="6" xfId="0" applyFont="1" applyBorder="1" applyAlignment="1">
      <alignment horizontal="center" vertical="top" wrapText="1"/>
    </xf>
    <xf numFmtId="0" fontId="5" fillId="0" borderId="0" xfId="0" applyFont="1" applyBorder="1" applyAlignment="1">
      <alignment horizontal="center" vertical="top" wrapText="1"/>
    </xf>
    <xf numFmtId="0" fontId="4" fillId="0" borderId="0" xfId="0" applyFont="1" applyAlignment="1" applyProtection="1">
      <alignment horizontal="center" vertical="center"/>
      <protection locked="0"/>
    </xf>
    <xf numFmtId="0" fontId="4" fillId="0" borderId="1" xfId="0" applyFont="1" applyBorder="1" applyAlignment="1">
      <alignment horizontal="center" vertical="center" wrapText="1"/>
    </xf>
    <xf numFmtId="0" fontId="4" fillId="0" borderId="0" xfId="0" applyFont="1" applyBorder="1" applyAlignment="1" applyProtection="1">
      <alignment horizontal="center" vertical="center"/>
      <protection locked="0"/>
    </xf>
    <xf numFmtId="0" fontId="1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20" fillId="6" borderId="1" xfId="0" applyFont="1" applyFill="1" applyBorder="1" applyAlignment="1" applyProtection="1">
      <alignment horizontal="center" vertical="center" wrapText="1"/>
      <protection locked="0"/>
    </xf>
    <xf numFmtId="0" fontId="12" fillId="8" borderId="1" xfId="0" applyFont="1" applyFill="1" applyBorder="1" applyAlignment="1">
      <alignment horizontal="center" wrapText="1"/>
    </xf>
    <xf numFmtId="0" fontId="12" fillId="6" borderId="1" xfId="0" applyFont="1" applyFill="1" applyBorder="1" applyAlignment="1">
      <alignment horizontal="center" wrapText="1"/>
    </xf>
    <xf numFmtId="0" fontId="22" fillId="0" borderId="6" xfId="0" applyFont="1" applyBorder="1" applyAlignment="1" applyProtection="1">
      <alignment horizontal="center" vertical="center" wrapText="1"/>
      <protection locked="0"/>
    </xf>
    <xf numFmtId="0" fontId="22" fillId="0" borderId="3" xfId="0" applyFont="1" applyBorder="1" applyAlignment="1" applyProtection="1">
      <alignment horizontal="center" vertical="top" wrapText="1"/>
      <protection locked="0"/>
    </xf>
    <xf numFmtId="0" fontId="22" fillId="0" borderId="6" xfId="0" applyFont="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13" fillId="0" borderId="0" xfId="0" applyFont="1" applyBorder="1" applyAlignment="1" applyProtection="1">
      <alignment vertical="top"/>
      <protection locked="0"/>
    </xf>
    <xf numFmtId="0" fontId="4"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2" fillId="0" borderId="0" xfId="0" applyFont="1" applyBorder="1" applyAlignment="1">
      <alignment horizontal="center" vertical="top" wrapText="1"/>
    </xf>
    <xf numFmtId="0" fontId="12" fillId="0" borderId="7" xfId="0" applyFont="1" applyFill="1" applyBorder="1" applyAlignment="1">
      <alignment horizontal="center"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5" xfId="0" applyFont="1" applyFill="1" applyBorder="1" applyAlignment="1">
      <alignment horizontal="left" vertical="center"/>
    </xf>
    <xf numFmtId="0" fontId="9" fillId="0" borderId="0" xfId="0" applyFont="1" applyFill="1" applyAlignment="1">
      <alignment vertical="center" wrapText="1"/>
    </xf>
    <xf numFmtId="0" fontId="0" fillId="0" borderId="1" xfId="0" applyBorder="1"/>
    <xf numFmtId="0" fontId="29" fillId="0" borderId="1" xfId="0" applyFont="1" applyBorder="1" applyAlignment="1">
      <alignment vertical="top" wrapText="1"/>
    </xf>
    <xf numFmtId="0" fontId="29" fillId="0" borderId="1" xfId="0" applyFont="1" applyBorder="1" applyAlignment="1">
      <alignment horizontal="center" wrapText="1"/>
    </xf>
    <xf numFmtId="0" fontId="29" fillId="0" borderId="3" xfId="0" applyFont="1" applyBorder="1" applyAlignment="1">
      <alignment horizontal="center" vertical="center" wrapText="1"/>
    </xf>
    <xf numFmtId="0" fontId="29" fillId="0" borderId="1" xfId="0" applyFont="1" applyBorder="1" applyAlignment="1">
      <alignment wrapText="1"/>
    </xf>
    <xf numFmtId="0" fontId="30" fillId="0" borderId="0" xfId="0" applyFont="1" applyAlignment="1">
      <alignment vertical="center"/>
    </xf>
    <xf numFmtId="0" fontId="29" fillId="0" borderId="1" xfId="0" applyFont="1" applyBorder="1" applyAlignment="1">
      <alignment horizontal="center" vertical="top" wrapText="1"/>
    </xf>
    <xf numFmtId="0" fontId="5" fillId="0" borderId="1" xfId="0" applyFont="1" applyBorder="1" applyAlignment="1">
      <alignment horizontal="center" vertical="center"/>
    </xf>
    <xf numFmtId="4" fontId="12" fillId="10" borderId="1" xfId="0" applyNumberFormat="1" applyFont="1" applyFill="1" applyBorder="1" applyAlignment="1">
      <alignment horizontal="center" vertical="center"/>
    </xf>
    <xf numFmtId="0" fontId="29" fillId="0" borderId="1" xfId="0" applyFont="1" applyBorder="1" applyAlignment="1">
      <alignment horizontal="center" vertical="center" wrapText="1"/>
    </xf>
    <xf numFmtId="4" fontId="31" fillId="10" borderId="1" xfId="0" applyNumberFormat="1" applyFont="1" applyFill="1" applyBorder="1" applyAlignment="1">
      <alignment horizontal="center" wrapText="1"/>
    </xf>
    <xf numFmtId="4" fontId="12" fillId="10" borderId="1" xfId="0" applyNumberFormat="1" applyFont="1" applyFill="1" applyBorder="1" applyAlignment="1">
      <alignment horizontal="center"/>
    </xf>
    <xf numFmtId="0" fontId="5" fillId="0" borderId="6" xfId="0" applyFont="1" applyBorder="1" applyAlignment="1">
      <alignment horizontal="center" vertical="center" wrapText="1"/>
    </xf>
    <xf numFmtId="0" fontId="4" fillId="0" borderId="0" xfId="0" applyFont="1" applyFill="1" applyAlignment="1">
      <alignment horizontal="left" vertical="center"/>
    </xf>
    <xf numFmtId="0" fontId="9"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4" fillId="0" borderId="0" xfId="0" applyFont="1" applyAlignment="1">
      <alignment horizontal="left" vertical="top"/>
    </xf>
    <xf numFmtId="0" fontId="22" fillId="0" borderId="1" xfId="0" applyFont="1" applyBorder="1" applyAlignment="1" applyProtection="1">
      <alignment horizontal="center" vertical="top" wrapText="1"/>
    </xf>
    <xf numFmtId="0" fontId="22" fillId="0" borderId="1" xfId="0" applyFont="1" applyBorder="1" applyAlignment="1" applyProtection="1">
      <alignment horizontal="center" vertical="center" wrapText="1"/>
      <protection locked="0"/>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12" fillId="6" borderId="1" xfId="0" applyFont="1" applyFill="1" applyBorder="1" applyAlignment="1">
      <alignment horizontal="center" vertical="top" wrapText="1"/>
    </xf>
    <xf numFmtId="0" fontId="12" fillId="8" borderId="1" xfId="0" applyFont="1" applyFill="1" applyBorder="1" applyAlignment="1">
      <alignment horizontal="center" vertical="top" wrapText="1"/>
    </xf>
    <xf numFmtId="0" fontId="4" fillId="0" borderId="0" xfId="0" applyFont="1" applyAlignment="1" applyProtection="1">
      <alignment horizontal="left" vertical="top"/>
      <protection locked="0"/>
    </xf>
    <xf numFmtId="0" fontId="5" fillId="0" borderId="0" xfId="0" applyFont="1" applyAlignment="1" applyProtection="1">
      <alignment horizontal="center" vertical="top"/>
    </xf>
    <xf numFmtId="0" fontId="5" fillId="0" borderId="0" xfId="0" applyFont="1" applyAlignment="1" applyProtection="1">
      <alignment horizontal="center" vertical="center"/>
      <protection locked="0"/>
    </xf>
    <xf numFmtId="0" fontId="5" fillId="0" borderId="1" xfId="0" applyFont="1" applyBorder="1" applyAlignment="1" applyProtection="1">
      <alignment vertical="top" wrapText="1"/>
      <protection locked="0"/>
    </xf>
    <xf numFmtId="0" fontId="5" fillId="0" borderId="0" xfId="0" applyFont="1" applyProtection="1">
      <protection locked="0"/>
    </xf>
    <xf numFmtId="0" fontId="5" fillId="0" borderId="0" xfId="0" applyFont="1" applyBorder="1" applyProtection="1">
      <protection locked="0"/>
    </xf>
    <xf numFmtId="0" fontId="5" fillId="0" borderId="0" xfId="0" applyFont="1" applyBorder="1" applyAlignment="1" applyProtection="1">
      <alignment horizontal="center"/>
      <protection locked="0"/>
    </xf>
    <xf numFmtId="0" fontId="5" fillId="0" borderId="0" xfId="0" applyFont="1" applyAlignment="1" applyProtection="1">
      <alignment horizontal="center" vertical="top"/>
      <protection locked="0"/>
    </xf>
    <xf numFmtId="0" fontId="5" fillId="0" borderId="0" xfId="0" applyFont="1" applyAlignment="1">
      <alignment horizontal="center" vertical="top"/>
    </xf>
    <xf numFmtId="0" fontId="5" fillId="0" borderId="0" xfId="0" applyFont="1" applyAlignment="1" applyProtection="1">
      <alignment horizontal="center"/>
      <protection locked="0"/>
    </xf>
    <xf numFmtId="0" fontId="32" fillId="0" borderId="0" xfId="3" applyFont="1" applyAlignment="1" applyProtection="1">
      <alignment vertical="top" wrapText="1"/>
    </xf>
    <xf numFmtId="0" fontId="32" fillId="0" borderId="0" xfId="3" applyFont="1" applyAlignment="1" applyProtection="1">
      <alignment horizontal="left" vertical="top" wrapText="1"/>
    </xf>
    <xf numFmtId="0" fontId="5" fillId="0" borderId="5" xfId="0" applyFont="1" applyBorder="1" applyProtection="1">
      <protection locked="0"/>
    </xf>
    <xf numFmtId="0" fontId="5" fillId="0" borderId="0" xfId="0" applyFont="1" applyBorder="1" applyAlignment="1" applyProtection="1">
      <alignment horizontal="left"/>
      <protection locked="0"/>
    </xf>
    <xf numFmtId="0" fontId="5" fillId="0" borderId="0" xfId="0" applyFont="1" applyBorder="1" applyAlignment="1" applyProtection="1">
      <alignment horizontal="center" vertical="top"/>
      <protection locked="0"/>
    </xf>
    <xf numFmtId="0" fontId="5" fillId="0" borderId="0" xfId="0" applyFont="1" applyBorder="1" applyAlignment="1" applyProtection="1">
      <alignment horizontal="center" vertical="top"/>
    </xf>
    <xf numFmtId="0" fontId="5" fillId="0" borderId="0" xfId="0" applyFont="1" applyBorder="1" applyAlignment="1" applyProtection="1">
      <alignment horizontal="center" vertical="center"/>
      <protection locked="0"/>
    </xf>
    <xf numFmtId="0" fontId="5" fillId="0" borderId="0" xfId="0" applyFont="1" applyBorder="1" applyAlignment="1">
      <alignment horizontal="center" vertical="top"/>
    </xf>
    <xf numFmtId="0" fontId="5" fillId="0" borderId="0" xfId="0" applyFont="1" applyBorder="1"/>
    <xf numFmtId="0" fontId="9" fillId="0" borderId="0" xfId="0" applyFont="1" applyBorder="1" applyAlignment="1">
      <alignment horizontal="center" vertical="top" wrapText="1"/>
    </xf>
    <xf numFmtId="0" fontId="9" fillId="0" borderId="0" xfId="0" applyFont="1" applyBorder="1" applyAlignment="1">
      <alignment vertical="top" wrapText="1"/>
    </xf>
    <xf numFmtId="0" fontId="16" fillId="0" borderId="0" xfId="0" applyFont="1" applyBorder="1" applyAlignment="1">
      <alignment horizontal="center" vertical="top" wrapText="1"/>
    </xf>
    <xf numFmtId="0" fontId="5" fillId="0" borderId="0" xfId="0" applyFont="1" applyAlignment="1" applyProtection="1">
      <protection locked="0"/>
    </xf>
    <xf numFmtId="0" fontId="20" fillId="4" borderId="1" xfId="0" applyFont="1" applyFill="1" applyBorder="1" applyAlignment="1" applyProtection="1">
      <alignment horizontal="center" vertical="top" wrapText="1"/>
      <protection locked="0"/>
    </xf>
    <xf numFmtId="0" fontId="12" fillId="4"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4" fontId="12" fillId="8" borderId="1" xfId="0" applyNumberFormat="1" applyFont="1" applyFill="1" applyBorder="1" applyAlignment="1">
      <alignment horizontal="center"/>
    </xf>
    <xf numFmtId="0" fontId="20" fillId="10" borderId="1" xfId="0" applyFont="1" applyFill="1" applyBorder="1" applyAlignment="1" applyProtection="1">
      <alignment horizontal="center" vertical="top" wrapText="1"/>
      <protection locked="0"/>
    </xf>
    <xf numFmtId="0" fontId="12" fillId="10" borderId="1" xfId="0" applyFont="1" applyFill="1" applyBorder="1" applyAlignment="1">
      <alignment horizontal="center" vertical="top" wrapText="1"/>
    </xf>
    <xf numFmtId="0" fontId="12" fillId="10" borderId="1" xfId="0" applyFont="1" applyFill="1" applyBorder="1" applyAlignment="1">
      <alignment horizontal="center" wrapText="1"/>
    </xf>
    <xf numFmtId="0" fontId="14" fillId="10" borderId="1" xfId="0" applyFont="1" applyFill="1" applyBorder="1" applyAlignment="1" applyProtection="1">
      <protection locked="0"/>
    </xf>
    <xf numFmtId="4" fontId="4" fillId="10" borderId="1" xfId="0" applyNumberFormat="1" applyFont="1" applyFill="1" applyBorder="1" applyAlignment="1" applyProtection="1">
      <protection locked="0"/>
    </xf>
    <xf numFmtId="4" fontId="0" fillId="10" borderId="1" xfId="0" applyNumberFormat="1" applyFont="1" applyFill="1" applyBorder="1"/>
    <xf numFmtId="0" fontId="14" fillId="8" borderId="1" xfId="0" applyFont="1" applyFill="1" applyBorder="1" applyProtection="1">
      <protection locked="0"/>
    </xf>
    <xf numFmtId="4" fontId="0" fillId="8" borderId="1" xfId="0" applyNumberFormat="1" applyFont="1" applyFill="1" applyBorder="1"/>
    <xf numFmtId="0" fontId="14" fillId="4" borderId="1" xfId="0" applyFont="1" applyFill="1" applyBorder="1" applyProtection="1">
      <protection locked="0"/>
    </xf>
    <xf numFmtId="4" fontId="4" fillId="4" borderId="1" xfId="0" applyNumberFormat="1" applyFont="1" applyFill="1" applyBorder="1" applyAlignment="1" applyProtection="1">
      <protection locked="0"/>
    </xf>
    <xf numFmtId="4" fontId="4" fillId="8" borderId="1" xfId="0" applyNumberFormat="1" applyFont="1" applyFill="1" applyBorder="1" applyProtection="1">
      <protection locked="0"/>
    </xf>
    <xf numFmtId="0" fontId="14" fillId="4" borderId="1" xfId="0" applyFont="1" applyFill="1" applyBorder="1" applyAlignment="1" applyProtection="1">
      <protection locked="0"/>
    </xf>
    <xf numFmtId="0" fontId="14" fillId="10" borderId="1" xfId="0" applyFont="1" applyFill="1" applyBorder="1" applyProtection="1">
      <protection locked="0"/>
    </xf>
    <xf numFmtId="0" fontId="12" fillId="4" borderId="1" xfId="0" applyFont="1" applyFill="1" applyBorder="1" applyAlignment="1">
      <alignment horizontal="center" wrapText="1"/>
    </xf>
    <xf numFmtId="0" fontId="22" fillId="0" borderId="1" xfId="0" applyFont="1" applyFill="1" applyBorder="1" applyAlignment="1">
      <alignment vertical="center"/>
    </xf>
    <xf numFmtId="0" fontId="4" fillId="0" borderId="0" xfId="0" applyNumberFormat="1" applyFont="1" applyAlignment="1" applyProtection="1">
      <alignment horizontal="center" vertical="center"/>
      <protection locked="0"/>
    </xf>
    <xf numFmtId="0" fontId="5" fillId="0" borderId="0" xfId="0" applyFont="1" applyBorder="1" applyAlignment="1" applyProtection="1">
      <protection locked="0"/>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20" fillId="0" borderId="1" xfId="0" applyFont="1" applyFill="1" applyBorder="1" applyAlignment="1">
      <alignment vertical="center" wrapText="1"/>
    </xf>
    <xf numFmtId="0" fontId="12"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wrapText="1"/>
    </xf>
    <xf numFmtId="0" fontId="5" fillId="0" borderId="3" xfId="0" applyFont="1" applyBorder="1" applyAlignment="1">
      <alignment horizontal="center" vertical="center" wrapText="1"/>
    </xf>
    <xf numFmtId="0" fontId="4" fillId="0" borderId="0" xfId="0" applyFont="1" applyFill="1" applyAlignment="1">
      <alignment vertical="center"/>
    </xf>
    <xf numFmtId="4" fontId="5" fillId="0" borderId="1" xfId="0" applyNumberFormat="1" applyFont="1" applyBorder="1" applyAlignment="1">
      <alignment horizontal="center" wrapText="1"/>
    </xf>
    <xf numFmtId="4" fontId="29" fillId="0" borderId="1" xfId="0" applyNumberFormat="1" applyFont="1" applyBorder="1" applyAlignment="1">
      <alignment horizontal="center" vertical="top" wrapText="1"/>
    </xf>
    <xf numFmtId="4" fontId="29" fillId="0" borderId="1" xfId="0" applyNumberFormat="1" applyFont="1" applyBorder="1" applyAlignment="1">
      <alignment vertical="top" wrapText="1"/>
    </xf>
    <xf numFmtId="4" fontId="5" fillId="0" borderId="1" xfId="0" applyNumberFormat="1" applyFont="1" applyBorder="1" applyAlignment="1">
      <alignment horizontal="center" vertical="center"/>
    </xf>
    <xf numFmtId="4" fontId="5" fillId="0" borderId="6" xfId="0" applyNumberFormat="1" applyFont="1" applyBorder="1" applyAlignment="1">
      <alignment horizontal="center" wrapText="1"/>
    </xf>
    <xf numFmtId="4" fontId="5" fillId="0" borderId="1" xfId="0" applyNumberFormat="1" applyFont="1" applyBorder="1" applyAlignment="1">
      <alignment horizontal="center"/>
    </xf>
    <xf numFmtId="4" fontId="5" fillId="11" borderId="1" xfId="0" applyNumberFormat="1" applyFont="1" applyFill="1" applyBorder="1" applyAlignment="1">
      <alignment horizontal="center"/>
    </xf>
    <xf numFmtId="4" fontId="5" fillId="0" borderId="1" xfId="0" applyNumberFormat="1" applyFont="1" applyFill="1" applyBorder="1" applyAlignment="1">
      <alignment horizontal="left" vertical="center"/>
    </xf>
    <xf numFmtId="4" fontId="5" fillId="0" borderId="7" xfId="0" applyNumberFormat="1"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5" fillId="0" borderId="1" xfId="0" applyFont="1" applyBorder="1" applyAlignment="1">
      <alignment horizontal="center" vertical="top" wrapText="1"/>
    </xf>
    <xf numFmtId="4" fontId="22" fillId="0" borderId="1" xfId="0" applyNumberFormat="1" applyFont="1" applyBorder="1" applyAlignment="1" applyProtection="1">
      <alignment horizontal="center" vertical="top" wrapText="1"/>
    </xf>
    <xf numFmtId="4" fontId="20" fillId="10" borderId="1" xfId="0" applyNumberFormat="1" applyFont="1" applyFill="1" applyBorder="1" applyAlignment="1" applyProtection="1">
      <alignment horizontal="center" vertical="top" wrapText="1"/>
    </xf>
    <xf numFmtId="4" fontId="22" fillId="0" borderId="1" xfId="0" applyNumberFormat="1" applyFont="1" applyFill="1" applyBorder="1" applyAlignment="1" applyProtection="1">
      <alignment horizontal="center" vertical="top" wrapText="1"/>
    </xf>
    <xf numFmtId="4" fontId="20" fillId="4" borderId="1" xfId="0" applyNumberFormat="1" applyFont="1" applyFill="1" applyBorder="1" applyAlignment="1" applyProtection="1">
      <alignment horizontal="center" vertical="top" wrapText="1"/>
    </xf>
    <xf numFmtId="4" fontId="20" fillId="8" borderId="1" xfId="0" applyNumberFormat="1" applyFont="1" applyFill="1" applyBorder="1" applyAlignment="1" applyProtection="1">
      <alignment horizontal="center" vertical="top" wrapText="1"/>
    </xf>
    <xf numFmtId="4" fontId="20" fillId="6" borderId="1" xfId="0" applyNumberFormat="1" applyFont="1" applyFill="1" applyBorder="1" applyAlignment="1" applyProtection="1">
      <alignment horizontal="center" vertical="top" wrapText="1"/>
    </xf>
    <xf numFmtId="4" fontId="5" fillId="0" borderId="1" xfId="0" applyNumberFormat="1" applyFont="1" applyBorder="1" applyAlignment="1">
      <alignment horizontal="center" vertical="top" wrapText="1"/>
    </xf>
    <xf numFmtId="4" fontId="12" fillId="10" borderId="1" xfId="0" applyNumberFormat="1" applyFont="1" applyFill="1" applyBorder="1" applyAlignment="1">
      <alignment horizontal="center" vertical="top" wrapText="1"/>
    </xf>
    <xf numFmtId="4" fontId="12" fillId="4" borderId="1" xfId="0" applyNumberFormat="1" applyFont="1" applyFill="1" applyBorder="1" applyAlignment="1">
      <alignment horizontal="center" vertical="top" wrapText="1"/>
    </xf>
    <xf numFmtId="4" fontId="12" fillId="8"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5" fillId="10" borderId="1" xfId="0" applyNumberFormat="1" applyFont="1" applyFill="1" applyBorder="1" applyAlignment="1">
      <alignment horizontal="center" vertical="top" wrapText="1"/>
    </xf>
    <xf numFmtId="4" fontId="5" fillId="4" borderId="1" xfId="0" applyNumberFormat="1" applyFont="1" applyFill="1" applyBorder="1" applyAlignment="1">
      <alignment horizontal="center" vertical="top" wrapText="1"/>
    </xf>
    <xf numFmtId="4" fontId="5" fillId="8" borderId="1" xfId="0" applyNumberFormat="1" applyFont="1" applyFill="1" applyBorder="1" applyAlignment="1">
      <alignment horizontal="center" vertical="top" wrapText="1"/>
    </xf>
    <xf numFmtId="4" fontId="12" fillId="0" borderId="1" xfId="0" applyNumberFormat="1" applyFont="1" applyBorder="1" applyAlignment="1">
      <alignment horizontal="center" vertical="top" wrapText="1"/>
    </xf>
    <xf numFmtId="4" fontId="14" fillId="10" borderId="1" xfId="0" applyNumberFormat="1" applyFont="1" applyFill="1" applyBorder="1" applyAlignment="1" applyProtection="1">
      <protection locked="0"/>
    </xf>
    <xf numFmtId="4" fontId="14" fillId="4" borderId="1" xfId="0" applyNumberFormat="1" applyFont="1" applyFill="1" applyBorder="1" applyAlignment="1" applyProtection="1">
      <protection locked="0"/>
    </xf>
    <xf numFmtId="4" fontId="14" fillId="8" borderId="1" xfId="0" applyNumberFormat="1" applyFont="1" applyFill="1" applyBorder="1" applyProtection="1">
      <protection locked="0"/>
    </xf>
    <xf numFmtId="4" fontId="22" fillId="0" borderId="1" xfId="0" applyNumberFormat="1" applyFont="1" applyBorder="1" applyAlignment="1" applyProtection="1">
      <alignment horizontal="center" wrapText="1"/>
      <protection locked="0"/>
    </xf>
    <xf numFmtId="4" fontId="5" fillId="0" borderId="1" xfId="0" applyNumberFormat="1" applyFont="1" applyBorder="1" applyAlignment="1" applyProtection="1">
      <alignment horizontal="center" vertical="top" wrapText="1"/>
      <protection locked="0"/>
    </xf>
    <xf numFmtId="4" fontId="22" fillId="0" borderId="1" xfId="0" applyNumberFormat="1" applyFont="1" applyBorder="1" applyAlignment="1" applyProtection="1">
      <alignment vertical="top" wrapText="1"/>
      <protection locked="0"/>
    </xf>
    <xf numFmtId="4" fontId="22"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vertical="center" wrapText="1"/>
      <protection locked="0"/>
    </xf>
    <xf numFmtId="0" fontId="5" fillId="0" borderId="1" xfId="0" applyFont="1" applyBorder="1" applyAlignment="1">
      <alignment vertical="center" wrapText="1"/>
    </xf>
    <xf numFmtId="4" fontId="5" fillId="0" borderId="1" xfId="0" applyNumberFormat="1" applyFont="1" applyBorder="1" applyAlignment="1">
      <alignment horizontal="center" vertical="center" wrapText="1"/>
    </xf>
    <xf numFmtId="4" fontId="12" fillId="10" borderId="1" xfId="0" applyNumberFormat="1" applyFont="1" applyFill="1" applyBorder="1" applyAlignment="1">
      <alignment horizontal="center" vertical="center" wrapText="1"/>
    </xf>
    <xf numFmtId="4" fontId="12" fillId="4" borderId="1" xfId="0" applyNumberFormat="1" applyFont="1" applyFill="1" applyBorder="1" applyAlignment="1">
      <alignment horizontal="center" vertical="center" wrapText="1"/>
    </xf>
    <xf numFmtId="4" fontId="12" fillId="8" borderId="1" xfId="0" applyNumberFormat="1" applyFont="1" applyFill="1" applyBorder="1" applyAlignment="1">
      <alignment horizontal="center" vertical="center" wrapText="1"/>
    </xf>
    <xf numFmtId="4" fontId="12" fillId="6" borderId="1" xfId="0" applyNumberFormat="1" applyFont="1" applyFill="1" applyBorder="1" applyAlignment="1">
      <alignment horizontal="center" vertical="center" wrapText="1"/>
    </xf>
    <xf numFmtId="4" fontId="5" fillId="0" borderId="1" xfId="0" applyNumberFormat="1" applyFont="1" applyBorder="1" applyAlignment="1">
      <alignment vertical="top" wrapText="1"/>
    </xf>
    <xf numFmtId="4" fontId="5" fillId="6" borderId="1" xfId="0" applyNumberFormat="1" applyFont="1" applyFill="1" applyBorder="1" applyAlignment="1">
      <alignment horizontal="center" vertical="top" wrapText="1"/>
    </xf>
    <xf numFmtId="0" fontId="12" fillId="1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 fontId="12" fillId="0" borderId="1"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2" fillId="0" borderId="7" xfId="0" applyFont="1" applyFill="1" applyBorder="1" applyAlignment="1">
      <alignment horizontal="center" vertical="center" wrapText="1"/>
    </xf>
    <xf numFmtId="0" fontId="5" fillId="0" borderId="1" xfId="0" applyFont="1" applyBorder="1" applyAlignment="1">
      <alignment horizontal="center" vertical="top" wrapText="1"/>
    </xf>
    <xf numFmtId="0" fontId="4" fillId="0" borderId="0" xfId="0" applyFont="1" applyAlignment="1">
      <alignment horizontal="left" vertical="top"/>
    </xf>
    <xf numFmtId="0" fontId="5" fillId="0" borderId="0" xfId="0" applyFont="1" applyFill="1" applyAlignment="1">
      <alignment horizontal="center" vertical="center"/>
    </xf>
    <xf numFmtId="0" fontId="4" fillId="0" borderId="0" xfId="0" applyFont="1" applyAlignment="1" applyProtection="1">
      <alignment horizontal="left" vertical="top"/>
      <protection locked="0"/>
    </xf>
    <xf numFmtId="0" fontId="12" fillId="6" borderId="1" xfId="0" applyFont="1" applyFill="1" applyBorder="1" applyAlignment="1">
      <alignment horizontal="center" vertical="top" wrapText="1"/>
    </xf>
    <xf numFmtId="4" fontId="5" fillId="8"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center" wrapText="1"/>
    </xf>
    <xf numFmtId="0" fontId="12" fillId="8" borderId="1" xfId="0" applyFont="1" applyFill="1" applyBorder="1" applyAlignment="1">
      <alignment horizontal="center" vertical="top" wrapText="1"/>
    </xf>
    <xf numFmtId="4" fontId="5" fillId="4" borderId="1" xfId="0" applyNumberFormat="1" applyFont="1" applyFill="1" applyBorder="1" applyAlignment="1">
      <alignment horizontal="center" vertical="top" wrapText="1"/>
    </xf>
    <xf numFmtId="4" fontId="5" fillId="10" borderId="1" xfId="0" applyNumberFormat="1" applyFont="1" applyFill="1" applyBorder="1" applyAlignment="1">
      <alignment horizontal="center" vertical="top" wrapText="1"/>
    </xf>
    <xf numFmtId="0" fontId="22" fillId="0" borderId="1" xfId="0" applyFont="1" applyBorder="1" applyAlignment="1" applyProtection="1">
      <alignment horizontal="center" vertical="top" wrapText="1"/>
    </xf>
    <xf numFmtId="0" fontId="22" fillId="0" borderId="1"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5" fillId="0" borderId="1" xfId="0" applyFont="1" applyBorder="1" applyAlignment="1">
      <alignment horizontal="center" vertical="top" wrapText="1"/>
    </xf>
    <xf numFmtId="0" fontId="25" fillId="0" borderId="0" xfId="0" applyFont="1" applyBorder="1" applyAlignment="1" applyProtection="1">
      <alignment horizontal="center" vertical="top" wrapText="1"/>
      <protection locked="0"/>
    </xf>
    <xf numFmtId="0" fontId="25" fillId="0" borderId="0" xfId="0" applyFont="1" applyBorder="1" applyAlignment="1" applyProtection="1">
      <alignment horizontal="center" vertical="top"/>
      <protection locked="0"/>
    </xf>
    <xf numFmtId="0" fontId="5" fillId="0" borderId="0" xfId="0" applyFont="1" applyBorder="1" applyAlignment="1" applyProtection="1">
      <alignment horizontal="center" vertical="top" wrapText="1"/>
      <protection locked="0"/>
    </xf>
    <xf numFmtId="0" fontId="5" fillId="0" borderId="0" xfId="0" applyFont="1" applyFill="1" applyAlignment="1">
      <alignment vertical="center"/>
    </xf>
    <xf numFmtId="165" fontId="5" fillId="0" borderId="1" xfId="0" applyNumberFormat="1" applyFont="1" applyBorder="1" applyAlignment="1">
      <alignment horizontal="center" vertical="center" wrapText="1"/>
    </xf>
    <xf numFmtId="0" fontId="9" fillId="12" borderId="0" xfId="0" applyFont="1" applyFill="1"/>
    <xf numFmtId="0" fontId="5" fillId="0" borderId="0" xfId="0" applyFont="1" applyFill="1" applyAlignment="1" applyProtection="1">
      <alignment horizontal="center" vertical="top"/>
    </xf>
    <xf numFmtId="4" fontId="22" fillId="3" borderId="1" xfId="0" applyNumberFormat="1" applyFont="1" applyFill="1" applyBorder="1" applyAlignment="1" applyProtection="1">
      <alignment horizontal="center" vertical="top" wrapText="1"/>
      <protection locked="0"/>
    </xf>
    <xf numFmtId="4" fontId="5" fillId="3" borderId="1" xfId="0" applyNumberFormat="1" applyFont="1" applyFill="1" applyBorder="1" applyAlignment="1" applyProtection="1">
      <alignment horizontal="center" vertical="top" wrapText="1"/>
      <protection locked="0"/>
    </xf>
    <xf numFmtId="0" fontId="34" fillId="0" borderId="0" xfId="0" applyFont="1"/>
    <xf numFmtId="0" fontId="34" fillId="3" borderId="0" xfId="0" applyFont="1" applyFill="1"/>
    <xf numFmtId="49" fontId="16" fillId="3" borderId="1" xfId="0" applyNumberFormat="1" applyFont="1" applyFill="1" applyBorder="1" applyAlignment="1">
      <alignment horizontal="center" vertical="center"/>
    </xf>
    <xf numFmtId="0" fontId="22" fillId="0" borderId="1" xfId="0" applyFont="1" applyBorder="1" applyAlignment="1" applyProtection="1">
      <alignment horizontal="center" vertical="center" wrapText="1"/>
      <protection locked="0"/>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center" wrapText="1"/>
    </xf>
    <xf numFmtId="4" fontId="5" fillId="8" borderId="1" xfId="0" applyNumberFormat="1"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8" borderId="1" xfId="0" applyFont="1" applyFill="1" applyBorder="1" applyAlignment="1">
      <alignment horizontal="center" vertical="top" wrapText="1"/>
    </xf>
    <xf numFmtId="0" fontId="22" fillId="0" borderId="1" xfId="0" applyFont="1" applyBorder="1" applyAlignment="1" applyProtection="1">
      <alignment vertical="center" wrapText="1"/>
      <protection locked="0"/>
    </xf>
    <xf numFmtId="0" fontId="22"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12" fillId="0" borderId="0" xfId="0" applyFont="1" applyFill="1" applyBorder="1" applyAlignment="1">
      <alignment horizontal="center" vertical="top" wrapText="1"/>
    </xf>
    <xf numFmtId="4" fontId="12" fillId="0" borderId="0" xfId="0" applyNumberFormat="1" applyFont="1" applyFill="1" applyBorder="1" applyAlignment="1">
      <alignment horizontal="center" vertical="top" wrapText="1"/>
    </xf>
    <xf numFmtId="0" fontId="34" fillId="0" borderId="0" xfId="0" applyFont="1" applyAlignment="1">
      <alignment vertical="center"/>
    </xf>
    <xf numFmtId="49" fontId="16" fillId="0" borderId="1" xfId="0" applyNumberFormat="1" applyFont="1" applyFill="1" applyBorder="1" applyAlignment="1">
      <alignment vertical="center"/>
    </xf>
    <xf numFmtId="49" fontId="9" fillId="0" borderId="1" xfId="0" applyNumberFormat="1" applyFont="1" applyFill="1" applyBorder="1" applyAlignment="1">
      <alignment vertical="center"/>
    </xf>
    <xf numFmtId="0" fontId="34" fillId="0" borderId="0" xfId="0" applyFont="1" applyFill="1"/>
    <xf numFmtId="0" fontId="34" fillId="0" borderId="0" xfId="0" applyFont="1" applyFill="1" applyAlignment="1">
      <alignment vertical="center"/>
    </xf>
    <xf numFmtId="166" fontId="5" fillId="0" borderId="1" xfId="0" applyNumberFormat="1" applyFont="1" applyBorder="1" applyAlignment="1">
      <alignment horizontal="center" vertical="top" wrapText="1"/>
    </xf>
    <xf numFmtId="4" fontId="5" fillId="0" borderId="8"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Border="1" applyAlignment="1">
      <alignment horizontal="center" vertical="top" wrapText="1"/>
    </xf>
    <xf numFmtId="0" fontId="22" fillId="0" borderId="1" xfId="0" applyFont="1" applyFill="1" applyBorder="1" applyAlignment="1">
      <alignment wrapText="1"/>
    </xf>
    <xf numFmtId="0" fontId="5" fillId="0" borderId="1" xfId="0" applyFont="1" applyBorder="1" applyAlignment="1">
      <alignment horizontal="center" vertical="top" wrapText="1"/>
    </xf>
    <xf numFmtId="0" fontId="9" fillId="0" borderId="1" xfId="0" applyNumberFormat="1" applyFont="1" applyFill="1" applyBorder="1" applyAlignment="1">
      <alignment horizontal="center" vertical="center"/>
    </xf>
    <xf numFmtId="0" fontId="9" fillId="3" borderId="5" xfId="0" applyFont="1" applyFill="1" applyBorder="1" applyAlignment="1">
      <alignment horizontal="center" vertical="center" wrapText="1"/>
    </xf>
    <xf numFmtId="0" fontId="13" fillId="3" borderId="0" xfId="0" applyNumberFormat="1" applyFont="1" applyFill="1" applyBorder="1" applyAlignment="1">
      <alignment horizontal="center" vertical="top"/>
    </xf>
    <xf numFmtId="0" fontId="9" fillId="0" borderId="5" xfId="0" applyFont="1" applyFill="1" applyBorder="1" applyAlignment="1">
      <alignment horizontal="left" vertical="top" wrapText="1"/>
    </xf>
    <xf numFmtId="0" fontId="4" fillId="0" borderId="0" xfId="0" applyFont="1" applyFill="1" applyAlignment="1">
      <alignment horizontal="left"/>
    </xf>
    <xf numFmtId="0" fontId="13" fillId="0" borderId="0" xfId="0" applyNumberFormat="1" applyFont="1" applyFill="1" applyBorder="1" applyAlignment="1">
      <alignment horizontal="center" vertical="top"/>
    </xf>
    <xf numFmtId="0" fontId="5" fillId="0" borderId="5" xfId="0" applyNumberFormat="1" applyFont="1" applyFill="1" applyBorder="1" applyAlignment="1">
      <alignment horizontal="center"/>
    </xf>
    <xf numFmtId="0" fontId="5" fillId="0" borderId="0" xfId="0" applyFont="1" applyFill="1" applyAlignment="1">
      <alignment horizontal="right"/>
    </xf>
    <xf numFmtId="0" fontId="5" fillId="0" borderId="0" xfId="0" applyFont="1" applyFill="1" applyBorder="1" applyAlignment="1">
      <alignment horizontal="right"/>
    </xf>
    <xf numFmtId="0" fontId="4" fillId="3" borderId="5" xfId="0" applyFont="1" applyFill="1" applyBorder="1" applyAlignment="1">
      <alignment horizontal="center"/>
    </xf>
    <xf numFmtId="0" fontId="14" fillId="0" borderId="0" xfId="0" applyFont="1" applyFill="1" applyAlignment="1">
      <alignment horizontal="center"/>
    </xf>
    <xf numFmtId="0" fontId="14" fillId="3" borderId="5" xfId="0" applyFont="1" applyFill="1" applyBorder="1" applyAlignment="1">
      <alignment horizontal="center" wrapText="1"/>
    </xf>
    <xf numFmtId="0" fontId="4" fillId="0" borderId="0" xfId="0" applyFont="1" applyFill="1" applyAlignment="1">
      <alignment horizontal="left" vertical="top" wrapText="1"/>
    </xf>
    <xf numFmtId="0" fontId="14" fillId="3" borderId="5" xfId="0" applyFont="1" applyFill="1" applyBorder="1" applyAlignment="1">
      <alignment horizontal="center" vertical="top" wrapText="1"/>
    </xf>
    <xf numFmtId="0" fontId="9" fillId="0" borderId="0" xfId="0" applyFont="1" applyFill="1" applyAlignment="1">
      <alignment horizontal="center" vertical="center" wrapText="1"/>
    </xf>
    <xf numFmtId="0" fontId="9" fillId="0" borderId="3" xfId="0" applyNumberFormat="1" applyFont="1" applyFill="1" applyBorder="1" applyAlignment="1">
      <alignment horizontal="center" vertical="top" wrapText="1"/>
    </xf>
    <xf numFmtId="0" fontId="9" fillId="0" borderId="6" xfId="0" applyNumberFormat="1" applyFont="1" applyFill="1" applyBorder="1" applyAlignment="1">
      <alignment horizontal="center" vertical="top" wrapText="1"/>
    </xf>
    <xf numFmtId="0" fontId="9" fillId="0" borderId="4" xfId="0"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6" fillId="0" borderId="6" xfId="0" applyNumberFormat="1" applyFont="1" applyFill="1" applyBorder="1" applyAlignment="1">
      <alignment horizontal="center" vertical="center"/>
    </xf>
    <xf numFmtId="0" fontId="9" fillId="0" borderId="0" xfId="0" applyFont="1" applyFill="1" applyAlignment="1">
      <alignment horizontal="center"/>
    </xf>
    <xf numFmtId="0" fontId="9" fillId="0" borderId="3" xfId="0" applyNumberFormat="1" applyFont="1" applyFill="1" applyBorder="1" applyAlignment="1">
      <alignment horizontal="center" vertical="top"/>
    </xf>
    <xf numFmtId="0" fontId="9" fillId="0" borderId="6" xfId="0" applyNumberFormat="1" applyFont="1" applyFill="1" applyBorder="1" applyAlignment="1">
      <alignment horizontal="center" vertical="top"/>
    </xf>
    <xf numFmtId="0" fontId="9"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xf>
    <xf numFmtId="0" fontId="1" fillId="0" borderId="1" xfId="0" applyNumberFormat="1" applyFont="1" applyFill="1" applyBorder="1" applyAlignment="1">
      <alignment horizontal="left" wrapText="1" indent="1"/>
    </xf>
    <xf numFmtId="0" fontId="1" fillId="0" borderId="1" xfId="0" applyNumberFormat="1" applyFont="1" applyFill="1" applyBorder="1" applyAlignment="1">
      <alignment horizontal="left" indent="1"/>
    </xf>
    <xf numFmtId="4" fontId="1" fillId="0" borderId="1" xfId="0" applyNumberFormat="1" applyFont="1" applyFill="1" applyBorder="1" applyAlignment="1">
      <alignment horizontal="center"/>
    </xf>
    <xf numFmtId="0" fontId="1" fillId="0" borderId="1" xfId="0" applyNumberFormat="1" applyFont="1" applyFill="1" applyBorder="1" applyAlignment="1">
      <alignment horizontal="center"/>
    </xf>
    <xf numFmtId="0" fontId="1" fillId="0" borderId="1" xfId="0" applyNumberFormat="1" applyFont="1" applyFill="1" applyBorder="1" applyAlignment="1">
      <alignment horizontal="left" wrapText="1" indent="3"/>
    </xf>
    <xf numFmtId="0" fontId="1" fillId="0" borderId="1" xfId="0" applyNumberFormat="1" applyFont="1" applyFill="1" applyBorder="1" applyAlignment="1">
      <alignment horizontal="left" indent="3"/>
    </xf>
    <xf numFmtId="0" fontId="2" fillId="0" borderId="0" xfId="0" applyNumberFormat="1" applyFont="1" applyFill="1" applyBorder="1" applyAlignment="1">
      <alignment horizontal="left" vertical="top"/>
    </xf>
    <xf numFmtId="0" fontId="2" fillId="0" borderId="0" xfId="0" applyNumberFormat="1" applyFont="1" applyFill="1" applyBorder="1" applyAlignment="1">
      <alignment horizontal="left" vertical="top" wrapText="1"/>
    </xf>
    <xf numFmtId="0" fontId="24" fillId="0" borderId="0" xfId="0" applyNumberFormat="1" applyFont="1" applyFill="1" applyBorder="1" applyAlignment="1">
      <alignment horizontal="justify" wrapText="1"/>
    </xf>
    <xf numFmtId="0" fontId="24" fillId="0" borderId="0" xfId="0" applyNumberFormat="1" applyFont="1" applyFill="1" applyBorder="1" applyAlignment="1">
      <alignment horizontal="left" vertical="top" wrapText="1"/>
    </xf>
    <xf numFmtId="0" fontId="24" fillId="0" borderId="0" xfId="0" applyNumberFormat="1" applyFont="1" applyFill="1" applyBorder="1" applyAlignment="1">
      <alignment horizontal="left" vertical="top"/>
    </xf>
    <xf numFmtId="0" fontId="24" fillId="0" borderId="0" xfId="0" applyNumberFormat="1" applyFont="1" applyFill="1" applyBorder="1" applyAlignment="1">
      <alignment horizontal="justify"/>
    </xf>
    <xf numFmtId="0" fontId="24" fillId="0" borderId="0" xfId="0" applyNumberFormat="1" applyFont="1" applyFill="1" applyBorder="1" applyAlignment="1">
      <alignment horizontal="left"/>
    </xf>
    <xf numFmtId="0" fontId="23" fillId="0" borderId="5" xfId="0" applyNumberFormat="1" applyFont="1" applyFill="1" applyBorder="1" applyAlignment="1">
      <alignment horizontal="center"/>
    </xf>
    <xf numFmtId="0" fontId="21" fillId="0" borderId="10" xfId="0" applyNumberFormat="1" applyFont="1" applyFill="1" applyBorder="1" applyAlignment="1">
      <alignment horizontal="center" vertical="top"/>
    </xf>
    <xf numFmtId="49" fontId="23" fillId="0" borderId="5" xfId="0" applyNumberFormat="1" applyFont="1" applyFill="1" applyBorder="1" applyAlignment="1">
      <alignment horizontal="center"/>
    </xf>
    <xf numFmtId="0" fontId="21" fillId="0" borderId="0" xfId="0" applyNumberFormat="1" applyFont="1" applyFill="1" applyBorder="1" applyAlignment="1">
      <alignment horizontal="center" vertical="top"/>
    </xf>
    <xf numFmtId="0" fontId="24" fillId="0" borderId="0" xfId="0" applyNumberFormat="1" applyFont="1" applyFill="1" applyBorder="1" applyAlignment="1">
      <alignment horizontal="justify" vertical="top"/>
    </xf>
    <xf numFmtId="0" fontId="23" fillId="0" borderId="0" xfId="0" applyNumberFormat="1" applyFont="1" applyFill="1" applyBorder="1" applyAlignment="1">
      <alignment horizontal="right"/>
    </xf>
    <xf numFmtId="0" fontId="1" fillId="0" borderId="1" xfId="0" applyNumberFormat="1" applyFont="1" applyFill="1" applyBorder="1" applyAlignment="1">
      <alignment horizontal="left" wrapText="1" indent="4"/>
    </xf>
    <xf numFmtId="0" fontId="1" fillId="0" borderId="1" xfId="0" applyNumberFormat="1" applyFont="1" applyFill="1" applyBorder="1" applyAlignment="1">
      <alignment horizontal="left" indent="4"/>
    </xf>
    <xf numFmtId="0" fontId="1" fillId="0" borderId="1" xfId="0" applyNumberFormat="1" applyFont="1" applyFill="1" applyBorder="1" applyAlignment="1">
      <alignment horizontal="left" wrapText="1"/>
    </xf>
    <xf numFmtId="0" fontId="1" fillId="0" borderId="1" xfId="0" applyNumberFormat="1" applyFont="1" applyFill="1" applyBorder="1" applyAlignment="1">
      <alignment horizontal="left"/>
    </xf>
    <xf numFmtId="49" fontId="23" fillId="0" borderId="5" xfId="0" applyNumberFormat="1" applyFont="1" applyFill="1" applyBorder="1" applyAlignment="1">
      <alignment horizontal="left"/>
    </xf>
    <xf numFmtId="0" fontId="23" fillId="0" borderId="0" xfId="0" applyNumberFormat="1" applyFont="1" applyFill="1" applyBorder="1" applyAlignment="1">
      <alignment horizontal="center"/>
    </xf>
    <xf numFmtId="4" fontId="11" fillId="0" borderId="1" xfId="0" applyNumberFormat="1" applyFont="1" applyFill="1" applyBorder="1" applyAlignment="1">
      <alignment horizontal="center"/>
    </xf>
    <xf numFmtId="0" fontId="11" fillId="0" borderId="1" xfId="0" applyNumberFormat="1" applyFont="1" applyFill="1" applyBorder="1" applyAlignment="1">
      <alignment horizontal="center"/>
    </xf>
    <xf numFmtId="0" fontId="1" fillId="0" borderId="1" xfId="0" applyNumberFormat="1" applyFont="1" applyFill="1" applyBorder="1" applyAlignment="1">
      <alignment horizontal="left" wrapText="1" indent="2"/>
    </xf>
    <xf numFmtId="0" fontId="1" fillId="0" borderId="1" xfId="0" applyNumberFormat="1" applyFont="1" applyFill="1" applyBorder="1" applyAlignment="1">
      <alignment horizontal="left" indent="2"/>
    </xf>
    <xf numFmtId="49" fontId="1" fillId="0" borderId="2" xfId="0" applyNumberFormat="1" applyFont="1" applyFill="1" applyBorder="1" applyAlignment="1">
      <alignment horizontal="center" vertical="top"/>
    </xf>
    <xf numFmtId="49" fontId="1" fillId="0" borderId="14" xfId="0" applyNumberFormat="1" applyFont="1" applyFill="1" applyBorder="1" applyAlignment="1">
      <alignment horizontal="center" vertical="top"/>
    </xf>
    <xf numFmtId="49" fontId="1" fillId="0" borderId="7" xfId="0" applyNumberFormat="1" applyFont="1" applyFill="1" applyBorder="1" applyAlignment="1">
      <alignment horizontal="center" vertical="top"/>
    </xf>
    <xf numFmtId="4" fontId="1" fillId="0" borderId="2" xfId="0" applyNumberFormat="1" applyFont="1" applyFill="1" applyBorder="1" applyAlignment="1">
      <alignment horizontal="center"/>
    </xf>
    <xf numFmtId="4" fontId="1" fillId="0" borderId="14" xfId="0" applyNumberFormat="1" applyFont="1" applyFill="1" applyBorder="1" applyAlignment="1">
      <alignment horizontal="center"/>
    </xf>
    <xf numFmtId="4" fontId="1" fillId="0" borderId="7" xfId="0" applyNumberFormat="1" applyFont="1" applyFill="1" applyBorder="1" applyAlignment="1">
      <alignment horizontal="center"/>
    </xf>
    <xf numFmtId="0" fontId="11" fillId="0" borderId="0" xfId="0" applyNumberFormat="1" applyFont="1" applyFill="1" applyBorder="1" applyAlignment="1">
      <alignment horizontal="center"/>
    </xf>
    <xf numFmtId="0" fontId="1" fillId="0" borderId="9" xfId="0" applyNumberFormat="1" applyFont="1" applyFill="1" applyBorder="1" applyAlignment="1">
      <alignment horizontal="center" vertical="top"/>
    </xf>
    <xf numFmtId="0" fontId="1" fillId="0" borderId="10" xfId="0" applyNumberFormat="1" applyFont="1" applyFill="1" applyBorder="1" applyAlignment="1">
      <alignment horizontal="center" vertical="top"/>
    </xf>
    <xf numFmtId="0" fontId="1" fillId="0" borderId="11" xfId="0" applyNumberFormat="1" applyFont="1" applyFill="1" applyBorder="1" applyAlignment="1">
      <alignment horizontal="center" vertical="top"/>
    </xf>
    <xf numFmtId="0" fontId="1" fillId="0" borderId="12" xfId="0" applyNumberFormat="1" applyFont="1" applyFill="1" applyBorder="1" applyAlignment="1">
      <alignment horizontal="center" vertical="top"/>
    </xf>
    <xf numFmtId="0" fontId="1" fillId="0" borderId="5" xfId="0" applyNumberFormat="1" applyFont="1" applyFill="1" applyBorder="1" applyAlignment="1">
      <alignment horizontal="center" vertical="top"/>
    </xf>
    <xf numFmtId="0" fontId="1" fillId="0" borderId="13"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0" fontId="1" fillId="0" borderId="9" xfId="0" applyNumberFormat="1" applyFont="1" applyFill="1" applyBorder="1" applyAlignment="1">
      <alignment horizontal="center" vertical="top" wrapText="1"/>
    </xf>
    <xf numFmtId="0" fontId="1" fillId="0" borderId="10" xfId="0" applyNumberFormat="1" applyFont="1" applyFill="1" applyBorder="1" applyAlignment="1">
      <alignment horizontal="center" vertical="top" wrapText="1"/>
    </xf>
    <xf numFmtId="0" fontId="1" fillId="0" borderId="11" xfId="0" applyNumberFormat="1" applyFont="1" applyFill="1" applyBorder="1" applyAlignment="1">
      <alignment horizontal="center" vertical="top" wrapText="1"/>
    </xf>
    <xf numFmtId="0" fontId="1" fillId="0" borderId="12"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13"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12" fillId="3" borderId="2" xfId="0" applyFont="1" applyFill="1" applyBorder="1" applyAlignment="1">
      <alignment horizontal="center"/>
    </xf>
    <xf numFmtId="0" fontId="12" fillId="3" borderId="14" xfId="0" applyFont="1" applyFill="1" applyBorder="1" applyAlignment="1">
      <alignment horizontal="center"/>
    </xf>
    <xf numFmtId="0" fontId="12" fillId="3" borderId="7" xfId="0" applyFont="1" applyFill="1" applyBorder="1" applyAlignment="1">
      <alignment horizont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wrapText="1"/>
    </xf>
    <xf numFmtId="0" fontId="5" fillId="0" borderId="14"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xf>
    <xf numFmtId="0" fontId="5" fillId="0" borderId="14" xfId="0" applyFont="1" applyBorder="1" applyAlignment="1">
      <alignment horizontal="center"/>
    </xf>
    <xf numFmtId="0" fontId="5" fillId="0" borderId="7" xfId="0" applyFont="1" applyBorder="1" applyAlignment="1">
      <alignment horizontal="center"/>
    </xf>
    <xf numFmtId="0" fontId="4" fillId="0" borderId="0" xfId="0" applyFont="1" applyFill="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top" wrapText="1"/>
    </xf>
    <xf numFmtId="0" fontId="12" fillId="0" borderId="2"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center"/>
    </xf>
    <xf numFmtId="0" fontId="4" fillId="0" borderId="0" xfId="0" applyFont="1" applyAlignment="1">
      <alignment horizontal="left" vertical="top"/>
    </xf>
    <xf numFmtId="0" fontId="0" fillId="0" borderId="5" xfId="0" applyBorder="1" applyAlignment="1">
      <alignment horizontal="center"/>
    </xf>
    <xf numFmtId="0" fontId="5" fillId="0" borderId="2" xfId="0" applyFont="1" applyFill="1" applyBorder="1" applyAlignment="1">
      <alignment horizontal="left" vertical="center"/>
    </xf>
    <xf numFmtId="0" fontId="5" fillId="0" borderId="14" xfId="0" applyFont="1" applyFill="1" applyBorder="1" applyAlignment="1">
      <alignment horizontal="left" vertical="center"/>
    </xf>
    <xf numFmtId="0" fontId="5" fillId="0" borderId="7"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7" xfId="0" applyFont="1" applyFill="1" applyBorder="1" applyAlignment="1">
      <alignment horizontal="left"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4" fillId="7" borderId="0" xfId="0" applyFont="1" applyFill="1" applyAlignment="1">
      <alignment horizontal="left" vertical="top" wrapText="1"/>
    </xf>
    <xf numFmtId="0" fontId="31" fillId="0" borderId="1" xfId="0" applyFont="1" applyBorder="1" applyAlignment="1">
      <alignment vertical="top" wrapText="1"/>
    </xf>
    <xf numFmtId="0" fontId="12" fillId="0" borderId="1" xfId="0" applyFont="1" applyBorder="1" applyAlignment="1">
      <alignment horizontal="center"/>
    </xf>
    <xf numFmtId="0" fontId="5" fillId="0" borderId="0" xfId="0" applyFont="1" applyFill="1" applyAlignment="1">
      <alignment horizontal="center" vertical="center"/>
    </xf>
    <xf numFmtId="0" fontId="14" fillId="7" borderId="0" xfId="0" applyFont="1" applyFill="1" applyAlignment="1">
      <alignment horizontal="left" vertical="center"/>
    </xf>
    <xf numFmtId="0" fontId="22" fillId="0" borderId="0" xfId="0" applyFont="1" applyFill="1" applyAlignment="1">
      <alignment horizontal="left" vertical="center"/>
    </xf>
    <xf numFmtId="0" fontId="5" fillId="0" borderId="5" xfId="0" applyFont="1" applyFill="1" applyBorder="1" applyAlignment="1">
      <alignment horizontal="center" vertical="center"/>
    </xf>
    <xf numFmtId="4" fontId="5" fillId="0" borderId="3" xfId="0" applyNumberFormat="1" applyFont="1" applyFill="1" applyBorder="1" applyAlignment="1">
      <alignment horizontal="center" vertical="center"/>
    </xf>
    <xf numFmtId="4" fontId="5" fillId="0" borderId="8" xfId="0"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0" fontId="12" fillId="0" borderId="1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12" fillId="8" borderId="1" xfId="0" applyFont="1" applyFill="1" applyBorder="1" applyAlignment="1">
      <alignment horizontal="center" vertical="top" wrapText="1"/>
    </xf>
    <xf numFmtId="0" fontId="12" fillId="4" borderId="2"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8" borderId="1" xfId="0" applyFont="1" applyFill="1" applyBorder="1" applyAlignment="1">
      <alignment vertical="top" wrapText="1"/>
    </xf>
    <xf numFmtId="0" fontId="12" fillId="6" borderId="1" xfId="0" applyFont="1" applyFill="1" applyBorder="1" applyAlignment="1">
      <alignment vertical="top" wrapText="1"/>
    </xf>
    <xf numFmtId="0" fontId="1" fillId="0" borderId="0" xfId="0" applyFont="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12" fillId="10" borderId="1" xfId="0" applyFont="1" applyFill="1" applyBorder="1" applyAlignment="1">
      <alignment vertical="top" wrapText="1"/>
    </xf>
    <xf numFmtId="0" fontId="12" fillId="4" borderId="1" xfId="0" applyFont="1" applyFill="1" applyBorder="1" applyAlignment="1">
      <alignment vertical="top" wrapText="1"/>
    </xf>
    <xf numFmtId="0" fontId="4" fillId="0" borderId="0" xfId="0" applyFont="1" applyAlignment="1" applyProtection="1">
      <alignment horizontal="center" vertical="top"/>
      <protection locked="0"/>
    </xf>
    <xf numFmtId="0" fontId="12" fillId="10" borderId="2" xfId="0" applyFont="1" applyFill="1" applyBorder="1" applyAlignment="1">
      <alignment horizontal="left" vertical="top" wrapText="1"/>
    </xf>
    <xf numFmtId="0" fontId="12" fillId="10" borderId="7" xfId="0" applyFont="1" applyFill="1" applyBorder="1" applyAlignment="1">
      <alignment horizontal="left" vertical="top" wrapText="1"/>
    </xf>
    <xf numFmtId="0" fontId="4" fillId="0" borderId="0" xfId="0" applyFont="1" applyAlignment="1" applyProtection="1">
      <alignment horizontal="left" vertical="top" wrapText="1"/>
      <protection locked="0"/>
    </xf>
    <xf numFmtId="0" fontId="5" fillId="6" borderId="1" xfId="0" applyFont="1" applyFill="1" applyBorder="1" applyAlignment="1">
      <alignment vertical="top" wrapText="1"/>
    </xf>
    <xf numFmtId="0" fontId="4" fillId="0" borderId="0" xfId="0" applyFont="1" applyAlignment="1" applyProtection="1">
      <alignment horizontal="left"/>
      <protection locked="0"/>
    </xf>
    <xf numFmtId="0" fontId="5" fillId="0" borderId="5" xfId="0" applyFont="1" applyBorder="1" applyAlignment="1" applyProtection="1">
      <alignment horizontal="center"/>
      <protection locked="0"/>
    </xf>
    <xf numFmtId="49" fontId="5" fillId="0" borderId="2" xfId="0" applyNumberFormat="1" applyFont="1" applyBorder="1" applyAlignment="1">
      <alignment horizontal="center" vertical="center" wrapText="1"/>
    </xf>
    <xf numFmtId="4" fontId="5" fillId="8" borderId="7" xfId="0" applyNumberFormat="1" applyFont="1" applyFill="1" applyBorder="1" applyAlignment="1">
      <alignment horizontal="center" vertical="top" wrapText="1"/>
    </xf>
    <xf numFmtId="4" fontId="5" fillId="8"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center" wrapText="1"/>
    </xf>
    <xf numFmtId="4" fontId="5" fillId="4" borderId="7" xfId="0" applyNumberFormat="1" applyFont="1" applyFill="1" applyBorder="1" applyAlignment="1">
      <alignment horizontal="center" vertical="top" wrapText="1"/>
    </xf>
    <xf numFmtId="4" fontId="5" fillId="4" borderId="1" xfId="0" applyNumberFormat="1" applyFont="1" applyFill="1" applyBorder="1" applyAlignment="1">
      <alignment horizontal="center" vertical="top" wrapText="1"/>
    </xf>
    <xf numFmtId="4" fontId="5" fillId="10" borderId="3" xfId="0" applyNumberFormat="1" applyFont="1" applyFill="1" applyBorder="1" applyAlignment="1">
      <alignment horizontal="center" vertical="top" wrapText="1"/>
    </xf>
    <xf numFmtId="4" fontId="5" fillId="10" borderId="8" xfId="0" applyNumberFormat="1" applyFont="1" applyFill="1" applyBorder="1" applyAlignment="1">
      <alignment horizontal="center" vertical="top" wrapText="1"/>
    </xf>
    <xf numFmtId="4" fontId="5" fillId="10" borderId="6" xfId="0" applyNumberFormat="1" applyFont="1" applyFill="1" applyBorder="1" applyAlignment="1">
      <alignment horizontal="center" vertical="top" wrapText="1"/>
    </xf>
    <xf numFmtId="4" fontId="5" fillId="10" borderId="1" xfId="0" applyNumberFormat="1" applyFont="1" applyFill="1" applyBorder="1" applyAlignment="1">
      <alignment horizontal="center" vertical="top" wrapText="1"/>
    </xf>
    <xf numFmtId="0" fontId="28" fillId="0" borderId="0" xfId="3" applyFont="1" applyAlignment="1" applyProtection="1">
      <alignment horizontal="center" vertical="top" wrapText="1"/>
      <protection locked="0"/>
    </xf>
    <xf numFmtId="0" fontId="5" fillId="8" borderId="1" xfId="0" applyFont="1" applyFill="1" applyBorder="1" applyAlignment="1">
      <alignment vertical="top" wrapText="1"/>
    </xf>
    <xf numFmtId="0" fontId="22" fillId="0" borderId="1" xfId="0" applyFont="1" applyBorder="1" applyAlignment="1" applyProtection="1">
      <alignment horizontal="center" vertical="top" wrapText="1"/>
    </xf>
    <xf numFmtId="0" fontId="22" fillId="0" borderId="1" xfId="0" applyFont="1" applyBorder="1" applyAlignment="1" applyProtection="1">
      <alignment horizontal="center" vertical="center" wrapText="1"/>
      <protection locked="0"/>
    </xf>
    <xf numFmtId="0" fontId="22" fillId="0" borderId="3" xfId="0" applyFont="1" applyBorder="1" applyAlignment="1" applyProtection="1">
      <alignment horizontal="center" vertical="top" wrapText="1"/>
      <protection locked="0"/>
    </xf>
    <xf numFmtId="0" fontId="22" fillId="0" borderId="6" xfId="0" applyFont="1" applyBorder="1" applyAlignment="1" applyProtection="1">
      <alignment horizontal="center" vertical="top" wrapText="1"/>
      <protection locked="0"/>
    </xf>
    <xf numFmtId="0" fontId="20" fillId="8" borderId="1" xfId="0" applyFont="1" applyFill="1" applyBorder="1" applyAlignment="1" applyProtection="1">
      <alignment vertical="top" wrapText="1"/>
      <protection locked="0"/>
    </xf>
    <xf numFmtId="0" fontId="20" fillId="6" borderId="1" xfId="0" applyFont="1" applyFill="1" applyBorder="1" applyAlignment="1" applyProtection="1">
      <alignment vertical="top" wrapText="1"/>
      <protection locked="0"/>
    </xf>
    <xf numFmtId="0" fontId="4" fillId="0" borderId="0" xfId="0" applyFont="1" applyAlignment="1" applyProtection="1">
      <alignment horizontal="left" vertical="center"/>
      <protection locked="0"/>
    </xf>
    <xf numFmtId="0" fontId="5" fillId="10" borderId="1" xfId="0" applyFont="1" applyFill="1" applyBorder="1" applyAlignment="1">
      <alignment vertical="top" wrapText="1"/>
    </xf>
    <xf numFmtId="0" fontId="5" fillId="4" borderId="1" xfId="0" applyFont="1" applyFill="1" applyBorder="1" applyAlignment="1">
      <alignment vertical="top" wrapText="1"/>
    </xf>
    <xf numFmtId="0" fontId="20" fillId="8" borderId="7" xfId="0" applyFont="1" applyFill="1" applyBorder="1" applyAlignment="1" applyProtection="1">
      <alignment vertical="top"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25" fillId="0" borderId="5" xfId="0" applyFont="1" applyBorder="1" applyAlignment="1" applyProtection="1">
      <alignment horizontal="center"/>
      <protection locked="0"/>
    </xf>
    <xf numFmtId="0" fontId="25" fillId="0" borderId="10" xfId="0" applyFont="1" applyBorder="1" applyAlignment="1" applyProtection="1">
      <alignment horizontal="center" vertical="top" wrapText="1"/>
      <protection locked="0"/>
    </xf>
    <xf numFmtId="0" fontId="25" fillId="0" borderId="10" xfId="0" applyFont="1" applyBorder="1" applyAlignment="1" applyProtection="1">
      <alignment horizontal="center" vertical="top"/>
      <protection locked="0"/>
    </xf>
    <xf numFmtId="0" fontId="25" fillId="0" borderId="0" xfId="0" applyFont="1" applyAlignment="1" applyProtection="1">
      <alignment horizontal="left"/>
      <protection locked="0"/>
    </xf>
    <xf numFmtId="0" fontId="20" fillId="4" borderId="2" xfId="0" applyFont="1" applyFill="1" applyBorder="1" applyAlignment="1">
      <alignment horizontal="left"/>
    </xf>
    <xf numFmtId="0" fontId="20" fillId="4" borderId="7" xfId="0" applyFont="1" applyFill="1" applyBorder="1" applyAlignment="1">
      <alignment horizontal="left"/>
    </xf>
    <xf numFmtId="0" fontId="26" fillId="0" borderId="2" xfId="0" applyFont="1" applyBorder="1" applyAlignment="1" applyProtection="1">
      <alignment horizontal="center" vertical="center" wrapText="1"/>
      <protection locked="0"/>
    </xf>
    <xf numFmtId="0" fontId="22" fillId="0" borderId="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25" fillId="0" borderId="0" xfId="0" applyFont="1" applyBorder="1" applyAlignment="1" applyProtection="1">
      <alignment horizontal="center" vertical="top"/>
      <protection locked="0"/>
    </xf>
    <xf numFmtId="0" fontId="12" fillId="4" borderId="2" xfId="0" applyFont="1" applyFill="1" applyBorder="1" applyAlignment="1">
      <alignment vertical="top" wrapText="1"/>
    </xf>
    <xf numFmtId="0" fontId="12" fillId="4" borderId="7" xfId="0" applyFont="1" applyFill="1" applyBorder="1" applyAlignment="1">
      <alignment vertical="top" wrapText="1"/>
    </xf>
    <xf numFmtId="0" fontId="12" fillId="8" borderId="2" xfId="0" applyFont="1" applyFill="1" applyBorder="1" applyAlignment="1">
      <alignment vertical="top" wrapText="1"/>
    </xf>
    <xf numFmtId="0" fontId="12" fillId="8" borderId="7" xfId="0" applyFont="1" applyFill="1" applyBorder="1" applyAlignment="1">
      <alignment vertical="top" wrapText="1"/>
    </xf>
    <xf numFmtId="0" fontId="12" fillId="6" borderId="2" xfId="0" applyFont="1" applyFill="1" applyBorder="1" applyAlignment="1">
      <alignment vertical="top" wrapText="1"/>
    </xf>
    <xf numFmtId="0" fontId="12" fillId="6" borderId="7" xfId="0" applyFont="1" applyFill="1" applyBorder="1" applyAlignment="1">
      <alignment vertical="top" wrapText="1"/>
    </xf>
    <xf numFmtId="0" fontId="12" fillId="10" borderId="2" xfId="0" applyFont="1" applyFill="1" applyBorder="1" applyAlignment="1">
      <alignment vertical="top" wrapText="1"/>
    </xf>
    <xf numFmtId="0" fontId="12" fillId="10" borderId="7" xfId="0" applyFont="1" applyFill="1" applyBorder="1" applyAlignment="1">
      <alignment vertical="top" wrapText="1"/>
    </xf>
    <xf numFmtId="0" fontId="5" fillId="0" borderId="0" xfId="0" applyNumberFormat="1" applyFont="1" applyAlignment="1" applyProtection="1">
      <alignment horizontal="left" vertical="center" wrapText="1"/>
      <protection locked="0"/>
    </xf>
    <xf numFmtId="0" fontId="20" fillId="10" borderId="2" xfId="0" applyFont="1" applyFill="1" applyBorder="1" applyAlignment="1">
      <alignment horizontal="left"/>
    </xf>
    <xf numFmtId="0" fontId="20" fillId="10" borderId="7" xfId="0" applyFont="1" applyFill="1" applyBorder="1" applyAlignment="1">
      <alignment horizontal="left"/>
    </xf>
    <xf numFmtId="0" fontId="22" fillId="0" borderId="2" xfId="0" applyFont="1" applyFill="1" applyBorder="1" applyAlignment="1">
      <alignment horizontal="left" wrapText="1"/>
    </xf>
    <xf numFmtId="0" fontId="22" fillId="0" borderId="7" xfId="0" applyFont="1" applyFill="1" applyBorder="1" applyAlignment="1">
      <alignment horizontal="left" wrapText="1"/>
    </xf>
    <xf numFmtId="0" fontId="20" fillId="10" borderId="1"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1" fillId="0" borderId="10" xfId="0" applyFont="1" applyBorder="1" applyAlignment="1" applyProtection="1">
      <alignment horizontal="left" vertical="top" wrapText="1"/>
      <protection locked="0"/>
    </xf>
    <xf numFmtId="0" fontId="12" fillId="6" borderId="1" xfId="0" applyFont="1" applyFill="1" applyBorder="1" applyAlignment="1">
      <alignment horizontal="center" vertical="top" wrapText="1"/>
    </xf>
  </cellXfs>
  <cellStyles count="4">
    <cellStyle name="Гиперссылка" xfId="3" builtinId="8"/>
    <cellStyle name="Обычный" xfId="0" builtinId="0"/>
    <cellStyle name="Обычный 2" xfId="1"/>
    <cellStyle name="Обычный 3" xfId="2"/>
  </cellStyles>
  <dxfs count="0"/>
  <tableStyles count="0" defaultTableStyle="TableStyleMedium2" defaultPivotStyle="PivotStyleLight16"/>
  <colors>
    <mruColors>
      <color rgb="FFFFCCFF"/>
      <color rgb="FFCCFFCC"/>
      <color rgb="FFCCECFF"/>
      <color rgb="FFCCFFFF"/>
      <color rgb="FFCC00CC"/>
      <color rgb="FFFFFFCC"/>
      <color rgb="FF00CC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I35"/>
  <sheetViews>
    <sheetView view="pageBreakPreview" zoomScaleNormal="100" zoomScaleSheetLayoutView="100" workbookViewId="0">
      <selection activeCell="I20" sqref="I20"/>
    </sheetView>
  </sheetViews>
  <sheetFormatPr defaultRowHeight="12.75" x14ac:dyDescent="0.2"/>
  <cols>
    <col min="1" max="1" width="9.140625" style="1"/>
    <col min="2" max="2" width="6.28515625" style="1" customWidth="1"/>
    <col min="3" max="5" width="9.140625" style="1"/>
    <col min="6" max="6" width="12.42578125" style="1" customWidth="1"/>
    <col min="7" max="7" width="9" style="1" customWidth="1"/>
    <col min="8" max="8" width="10.42578125" style="1" customWidth="1"/>
    <col min="9" max="9" width="12.140625" style="1" customWidth="1"/>
    <col min="10" max="16384" width="9.140625" style="1"/>
  </cols>
  <sheetData>
    <row r="3" spans="1:9" s="10" customFormat="1" ht="15.75" x14ac:dyDescent="0.25">
      <c r="F3" s="10" t="s">
        <v>321</v>
      </c>
      <c r="G3" s="1"/>
      <c r="H3" s="1"/>
      <c r="I3" s="1"/>
    </row>
    <row r="4" spans="1:9" s="11" customFormat="1" ht="15" x14ac:dyDescent="0.25">
      <c r="F4" s="341" t="s">
        <v>199</v>
      </c>
      <c r="G4" s="341"/>
      <c r="H4" s="341"/>
      <c r="I4" s="341"/>
    </row>
    <row r="5" spans="1:9" s="13" customFormat="1" ht="12" x14ac:dyDescent="0.2">
      <c r="F5" s="342" t="s">
        <v>13</v>
      </c>
      <c r="G5" s="342"/>
      <c r="H5" s="342"/>
      <c r="I5" s="342"/>
    </row>
    <row r="6" spans="1:9" s="11" customFormat="1" ht="29.25" customHeight="1" x14ac:dyDescent="0.25">
      <c r="F6" s="343" t="s">
        <v>599</v>
      </c>
      <c r="G6" s="343"/>
      <c r="H6" s="343"/>
      <c r="I6" s="343"/>
    </row>
    <row r="7" spans="1:9" s="13" customFormat="1" ht="12" x14ac:dyDescent="0.2">
      <c r="F7" s="342" t="s">
        <v>320</v>
      </c>
      <c r="G7" s="342"/>
      <c r="H7" s="342"/>
      <c r="I7" s="342"/>
    </row>
    <row r="8" spans="1:9" ht="15.75" x14ac:dyDescent="0.25">
      <c r="F8" s="37"/>
      <c r="G8" s="38"/>
      <c r="H8" s="349" t="s">
        <v>633</v>
      </c>
      <c r="I8" s="349"/>
    </row>
    <row r="9" spans="1:9" s="13" customFormat="1" ht="12" x14ac:dyDescent="0.2">
      <c r="F9" s="345" t="s">
        <v>322</v>
      </c>
      <c r="G9" s="345"/>
      <c r="H9" s="345"/>
      <c r="I9" s="345"/>
    </row>
    <row r="10" spans="1:9" x14ac:dyDescent="0.2">
      <c r="F10" s="39">
        <v>1</v>
      </c>
      <c r="G10" s="346" t="s">
        <v>710</v>
      </c>
      <c r="H10" s="346"/>
      <c r="I10" s="42" t="s">
        <v>700</v>
      </c>
    </row>
    <row r="14" spans="1:9" ht="15.75" x14ac:dyDescent="0.25">
      <c r="A14" s="350" t="s">
        <v>698</v>
      </c>
      <c r="B14" s="350"/>
      <c r="C14" s="350"/>
      <c r="D14" s="350"/>
      <c r="E14" s="350"/>
      <c r="F14" s="350"/>
      <c r="G14" s="350"/>
      <c r="H14" s="350"/>
      <c r="I14" s="350"/>
    </row>
    <row r="15" spans="1:9" ht="15.75" x14ac:dyDescent="0.25">
      <c r="A15" s="350" t="s">
        <v>692</v>
      </c>
      <c r="B15" s="350"/>
      <c r="C15" s="350"/>
      <c r="D15" s="350"/>
      <c r="E15" s="350"/>
      <c r="F15" s="350"/>
      <c r="G15" s="350"/>
      <c r="H15" s="350"/>
      <c r="I15" s="350"/>
    </row>
    <row r="16" spans="1:9" ht="15.75" x14ac:dyDescent="0.25">
      <c r="A16" s="350" t="s">
        <v>693</v>
      </c>
      <c r="B16" s="350"/>
      <c r="C16" s="350"/>
      <c r="D16" s="350"/>
      <c r="E16" s="350"/>
      <c r="F16" s="350"/>
      <c r="G16" s="350"/>
      <c r="H16" s="350"/>
      <c r="I16" s="350"/>
    </row>
    <row r="19" spans="1:9" x14ac:dyDescent="0.2">
      <c r="I19" s="41" t="s">
        <v>16</v>
      </c>
    </row>
    <row r="20" spans="1:9" x14ac:dyDescent="0.2">
      <c r="A20" s="35" t="s">
        <v>197</v>
      </c>
      <c r="B20" s="39"/>
      <c r="C20" s="346" t="s">
        <v>711</v>
      </c>
      <c r="D20" s="346"/>
      <c r="E20" s="1" t="s">
        <v>701</v>
      </c>
      <c r="G20" s="347" t="s">
        <v>17</v>
      </c>
      <c r="H20" s="348"/>
      <c r="I20" s="27" t="s">
        <v>712</v>
      </c>
    </row>
    <row r="21" spans="1:9" x14ac:dyDescent="0.2">
      <c r="G21" s="347" t="s">
        <v>280</v>
      </c>
      <c r="H21" s="348"/>
      <c r="I21" s="40" t="s">
        <v>638</v>
      </c>
    </row>
    <row r="22" spans="1:9" x14ac:dyDescent="0.2">
      <c r="G22" s="347" t="s">
        <v>281</v>
      </c>
      <c r="H22" s="348"/>
      <c r="I22" s="40"/>
    </row>
    <row r="23" spans="1:9" x14ac:dyDescent="0.2">
      <c r="G23" s="347" t="s">
        <v>280</v>
      </c>
      <c r="H23" s="348"/>
      <c r="I23" s="40"/>
    </row>
    <row r="24" spans="1:9" x14ac:dyDescent="0.2">
      <c r="G24" s="347" t="s">
        <v>18</v>
      </c>
      <c r="H24" s="348"/>
      <c r="I24" s="103" t="s">
        <v>635</v>
      </c>
    </row>
    <row r="25" spans="1:9" x14ac:dyDescent="0.2">
      <c r="G25" s="347" t="s">
        <v>19</v>
      </c>
      <c r="H25" s="348"/>
      <c r="I25" s="103" t="s">
        <v>474</v>
      </c>
    </row>
    <row r="26" spans="1:9" x14ac:dyDescent="0.2">
      <c r="G26" s="347" t="s">
        <v>20</v>
      </c>
      <c r="H26" s="348"/>
      <c r="I26" s="40" t="s">
        <v>21</v>
      </c>
    </row>
    <row r="29" spans="1:9" ht="15.75" x14ac:dyDescent="0.25">
      <c r="A29" s="344" t="s">
        <v>282</v>
      </c>
      <c r="B29" s="344"/>
      <c r="C29" s="344"/>
      <c r="D29" s="344"/>
      <c r="E29" s="344"/>
      <c r="F29" s="344"/>
      <c r="G29" s="344"/>
      <c r="H29" s="344"/>
      <c r="I29" s="344"/>
    </row>
    <row r="30" spans="1:9" s="28" customFormat="1" ht="15.75" x14ac:dyDescent="0.25">
      <c r="A30" s="351" t="s">
        <v>468</v>
      </c>
      <c r="B30" s="351"/>
      <c r="C30" s="351"/>
      <c r="D30" s="351"/>
      <c r="E30" s="351"/>
      <c r="F30" s="351"/>
      <c r="G30" s="351"/>
      <c r="H30" s="351"/>
      <c r="I30" s="351"/>
    </row>
    <row r="32" spans="1:9" ht="15.75" x14ac:dyDescent="0.2">
      <c r="A32" s="352" t="s">
        <v>283</v>
      </c>
      <c r="B32" s="352"/>
      <c r="C32" s="352"/>
      <c r="D32" s="352"/>
      <c r="E32" s="352"/>
      <c r="F32" s="352"/>
      <c r="G32" s="352"/>
      <c r="H32" s="352"/>
      <c r="I32" s="352"/>
    </row>
    <row r="33" spans="1:9" s="29" customFormat="1" ht="36.75" customHeight="1" x14ac:dyDescent="0.2">
      <c r="A33" s="353" t="s">
        <v>634</v>
      </c>
      <c r="B33" s="353"/>
      <c r="C33" s="353"/>
      <c r="D33" s="353"/>
      <c r="E33" s="353"/>
      <c r="F33" s="353"/>
      <c r="G33" s="353"/>
      <c r="H33" s="353"/>
      <c r="I33" s="353"/>
    </row>
    <row r="35" spans="1:9" ht="15.75" x14ac:dyDescent="0.25">
      <c r="A35" s="344" t="s">
        <v>198</v>
      </c>
      <c r="B35" s="344"/>
      <c r="C35" s="344"/>
    </row>
  </sheetData>
  <mergeCells count="23">
    <mergeCell ref="A35:C35"/>
    <mergeCell ref="A14:I14"/>
    <mergeCell ref="A15:I15"/>
    <mergeCell ref="A16:I16"/>
    <mergeCell ref="G10:H10"/>
    <mergeCell ref="A30:I30"/>
    <mergeCell ref="A32:I32"/>
    <mergeCell ref="A33:I33"/>
    <mergeCell ref="F4:I4"/>
    <mergeCell ref="F5:I5"/>
    <mergeCell ref="F6:I6"/>
    <mergeCell ref="F7:I7"/>
    <mergeCell ref="A29:I29"/>
    <mergeCell ref="F9:I9"/>
    <mergeCell ref="C20:D20"/>
    <mergeCell ref="G26:H26"/>
    <mergeCell ref="H8:I8"/>
    <mergeCell ref="G20:H20"/>
    <mergeCell ref="G21:H21"/>
    <mergeCell ref="G22:H22"/>
    <mergeCell ref="G23:H23"/>
    <mergeCell ref="G24:H24"/>
    <mergeCell ref="G25:H25"/>
  </mergeCells>
  <pageMargins left="0.78740157480314965"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W188"/>
  <sheetViews>
    <sheetView view="pageBreakPreview" topLeftCell="A37" zoomScale="80" zoomScaleNormal="100" zoomScaleSheetLayoutView="80" workbookViewId="0">
      <selection activeCell="R62" sqref="R62"/>
    </sheetView>
  </sheetViews>
  <sheetFormatPr defaultRowHeight="15" x14ac:dyDescent="0.25"/>
  <cols>
    <col min="1" max="1" width="56.5703125" style="52" customWidth="1"/>
    <col min="2" max="2" width="9.140625" style="51"/>
    <col min="3" max="3" width="13.85546875" style="51" customWidth="1"/>
    <col min="4" max="4" width="12.42578125" style="51" customWidth="1"/>
    <col min="5" max="5" width="15" style="51" customWidth="1"/>
    <col min="6" max="6" width="22.5703125" style="51" customWidth="1"/>
    <col min="7" max="7" width="8.140625" style="51" customWidth="1"/>
    <col min="8" max="8" width="9.42578125" style="51" customWidth="1"/>
    <col min="9" max="9" width="9.140625" style="51"/>
    <col min="10" max="10" width="8.5703125" style="51" customWidth="1"/>
    <col min="11" max="11" width="20.140625" style="51" customWidth="1"/>
    <col min="12" max="12" width="18.42578125" style="51" customWidth="1"/>
    <col min="13" max="13" width="18.7109375" style="51" customWidth="1"/>
    <col min="14" max="14" width="11.28515625" style="51" customWidth="1"/>
    <col min="15" max="16384" width="9.140625" style="11"/>
  </cols>
  <sheetData>
    <row r="2" spans="1:15" x14ac:dyDescent="0.25">
      <c r="A2" s="361" t="s">
        <v>323</v>
      </c>
      <c r="B2" s="361"/>
      <c r="C2" s="361"/>
      <c r="D2" s="361"/>
      <c r="E2" s="361"/>
      <c r="F2" s="361"/>
      <c r="G2" s="361"/>
      <c r="H2" s="361"/>
      <c r="I2" s="361"/>
      <c r="J2" s="361"/>
      <c r="K2" s="361"/>
      <c r="L2" s="361"/>
      <c r="M2" s="361"/>
      <c r="N2" s="361"/>
    </row>
    <row r="4" spans="1:15" x14ac:dyDescent="0.25">
      <c r="A4" s="362" t="s">
        <v>0</v>
      </c>
      <c r="B4" s="355" t="s">
        <v>1</v>
      </c>
      <c r="C4" s="355" t="s">
        <v>366</v>
      </c>
      <c r="D4" s="355" t="s">
        <v>172</v>
      </c>
      <c r="E4" s="355" t="s">
        <v>324</v>
      </c>
      <c r="F4" s="355" t="s">
        <v>196</v>
      </c>
      <c r="G4" s="355" t="s">
        <v>191</v>
      </c>
      <c r="H4" s="355" t="s">
        <v>367</v>
      </c>
      <c r="I4" s="355" t="s">
        <v>325</v>
      </c>
      <c r="J4" s="355" t="s">
        <v>173</v>
      </c>
      <c r="K4" s="364" t="s">
        <v>4</v>
      </c>
      <c r="L4" s="364"/>
      <c r="M4" s="364"/>
      <c r="N4" s="364"/>
    </row>
    <row r="5" spans="1:15" ht="79.5" customHeight="1" x14ac:dyDescent="0.25">
      <c r="A5" s="363"/>
      <c r="B5" s="356"/>
      <c r="C5" s="356"/>
      <c r="D5" s="356"/>
      <c r="E5" s="356"/>
      <c r="F5" s="356"/>
      <c r="G5" s="356"/>
      <c r="H5" s="356"/>
      <c r="I5" s="356"/>
      <c r="J5" s="356"/>
      <c r="K5" s="44" t="s">
        <v>682</v>
      </c>
      <c r="L5" s="44" t="s">
        <v>683</v>
      </c>
      <c r="M5" s="44" t="s">
        <v>684</v>
      </c>
      <c r="N5" s="44" t="s">
        <v>3</v>
      </c>
      <c r="O5" s="11" t="s">
        <v>452</v>
      </c>
    </row>
    <row r="6" spans="1:15" x14ac:dyDescent="0.25">
      <c r="A6" s="45" t="s">
        <v>5</v>
      </c>
      <c r="B6" s="45" t="s">
        <v>6</v>
      </c>
      <c r="C6" s="45" t="s">
        <v>7</v>
      </c>
      <c r="D6" s="45" t="s">
        <v>8</v>
      </c>
      <c r="E6" s="45" t="s">
        <v>9</v>
      </c>
      <c r="F6" s="45" t="s">
        <v>10</v>
      </c>
      <c r="G6" s="45" t="s">
        <v>11</v>
      </c>
      <c r="H6" s="45" t="s">
        <v>12</v>
      </c>
      <c r="I6" s="45" t="s">
        <v>192</v>
      </c>
      <c r="J6" s="45" t="s">
        <v>193</v>
      </c>
      <c r="K6" s="45" t="s">
        <v>194</v>
      </c>
      <c r="L6" s="45" t="s">
        <v>195</v>
      </c>
      <c r="M6" s="45" t="s">
        <v>234</v>
      </c>
      <c r="N6" s="45" t="s">
        <v>235</v>
      </c>
    </row>
    <row r="7" spans="1:15" s="82" customFormat="1" ht="14.25" x14ac:dyDescent="0.2">
      <c r="A7" s="91" t="s">
        <v>435</v>
      </c>
      <c r="B7" s="79" t="s">
        <v>209</v>
      </c>
      <c r="C7" s="79" t="s">
        <v>209</v>
      </c>
      <c r="D7" s="79" t="s">
        <v>209</v>
      </c>
      <c r="E7" s="79" t="s">
        <v>209</v>
      </c>
      <c r="F7" s="79" t="s">
        <v>209</v>
      </c>
      <c r="G7" s="79" t="s">
        <v>209</v>
      </c>
      <c r="H7" s="79" t="s">
        <v>209</v>
      </c>
      <c r="I7" s="79" t="s">
        <v>209</v>
      </c>
      <c r="J7" s="79" t="s">
        <v>209</v>
      </c>
      <c r="K7" s="80">
        <f>K8</f>
        <v>175817.44</v>
      </c>
      <c r="L7" s="80">
        <f>L8</f>
        <v>0</v>
      </c>
      <c r="M7" s="80">
        <f>M8</f>
        <v>0</v>
      </c>
      <c r="N7" s="79"/>
    </row>
    <row r="8" spans="1:15" x14ac:dyDescent="0.25">
      <c r="A8" s="46" t="s">
        <v>368</v>
      </c>
      <c r="B8" s="45" t="s">
        <v>22</v>
      </c>
      <c r="C8" s="45" t="s">
        <v>23</v>
      </c>
      <c r="D8" s="45" t="s">
        <v>23</v>
      </c>
      <c r="E8" s="45" t="s">
        <v>23</v>
      </c>
      <c r="F8" s="45" t="s">
        <v>23</v>
      </c>
      <c r="G8" s="45" t="s">
        <v>23</v>
      </c>
      <c r="H8" s="45" t="s">
        <v>23</v>
      </c>
      <c r="I8" s="45" t="s">
        <v>23</v>
      </c>
      <c r="J8" s="45" t="s">
        <v>23</v>
      </c>
      <c r="K8" s="47">
        <f>K9+K10+K11</f>
        <v>175817.44</v>
      </c>
      <c r="L8" s="47">
        <f>L9+L10+L11</f>
        <v>0</v>
      </c>
      <c r="M8" s="47">
        <f>M9+M10+M11</f>
        <v>0</v>
      </c>
      <c r="N8" s="45"/>
    </row>
    <row r="9" spans="1:15" x14ac:dyDescent="0.25">
      <c r="A9" s="46" t="s">
        <v>368</v>
      </c>
      <c r="B9" s="45"/>
      <c r="C9" s="45"/>
      <c r="D9" s="45" t="s">
        <v>425</v>
      </c>
      <c r="E9" s="45"/>
      <c r="F9" s="45"/>
      <c r="G9" s="45" t="s">
        <v>6</v>
      </c>
      <c r="H9" s="45"/>
      <c r="I9" s="45"/>
      <c r="J9" s="45"/>
      <c r="K9" s="47">
        <v>58585.27</v>
      </c>
      <c r="L9" s="43"/>
      <c r="M9" s="43"/>
      <c r="N9" s="45"/>
    </row>
    <row r="10" spans="1:15" x14ac:dyDescent="0.25">
      <c r="A10" s="46" t="s">
        <v>368</v>
      </c>
      <c r="B10" s="45"/>
      <c r="C10" s="45"/>
      <c r="D10" s="45" t="s">
        <v>426</v>
      </c>
      <c r="E10" s="45"/>
      <c r="F10" s="45"/>
      <c r="G10" s="45" t="s">
        <v>8</v>
      </c>
      <c r="H10" s="45"/>
      <c r="I10" s="45"/>
      <c r="J10" s="45"/>
      <c r="K10" s="47">
        <v>117232.17</v>
      </c>
      <c r="L10" s="43"/>
      <c r="M10" s="43"/>
      <c r="N10" s="45"/>
    </row>
    <row r="11" spans="1:15" x14ac:dyDescent="0.25">
      <c r="A11" s="46" t="s">
        <v>368</v>
      </c>
      <c r="B11" s="45"/>
      <c r="C11" s="45"/>
      <c r="D11" s="45" t="s">
        <v>440</v>
      </c>
      <c r="E11" s="45"/>
      <c r="F11" s="45"/>
      <c r="G11" s="45" t="s">
        <v>9</v>
      </c>
      <c r="H11" s="45"/>
      <c r="I11" s="45"/>
      <c r="J11" s="45"/>
      <c r="K11" s="47">
        <v>0</v>
      </c>
      <c r="L11" s="43"/>
      <c r="M11" s="43"/>
      <c r="N11" s="45"/>
    </row>
    <row r="12" spans="1:15" s="82" customFormat="1" ht="14.25" x14ac:dyDescent="0.2">
      <c r="A12" s="84" t="s">
        <v>432</v>
      </c>
      <c r="B12" s="79" t="s">
        <v>209</v>
      </c>
      <c r="C12" s="79" t="s">
        <v>209</v>
      </c>
      <c r="D12" s="79" t="s">
        <v>209</v>
      </c>
      <c r="E12" s="79" t="s">
        <v>209</v>
      </c>
      <c r="F12" s="79" t="s">
        <v>209</v>
      </c>
      <c r="G12" s="79" t="s">
        <v>209</v>
      </c>
      <c r="H12" s="79" t="s">
        <v>209</v>
      </c>
      <c r="I12" s="79" t="s">
        <v>209</v>
      </c>
      <c r="J12" s="79" t="s">
        <v>209</v>
      </c>
      <c r="K12" s="80">
        <f>K13+K40+K183</f>
        <v>39726836.490000002</v>
      </c>
      <c r="L12" s="80">
        <f>L13+L40+L183</f>
        <v>42033310.939999998</v>
      </c>
      <c r="M12" s="80">
        <f>M13+M40+M183</f>
        <v>42033310.939999998</v>
      </c>
      <c r="N12" s="79"/>
    </row>
    <row r="13" spans="1:15" s="82" customFormat="1" ht="14.25" x14ac:dyDescent="0.2">
      <c r="A13" s="84" t="s">
        <v>24</v>
      </c>
      <c r="B13" s="79" t="s">
        <v>25</v>
      </c>
      <c r="C13" s="79"/>
      <c r="D13" s="79"/>
      <c r="E13" s="79"/>
      <c r="F13" s="79"/>
      <c r="G13" s="79"/>
      <c r="H13" s="79"/>
      <c r="I13" s="79"/>
      <c r="J13" s="79"/>
      <c r="K13" s="85">
        <f>K14+K15+K16</f>
        <v>39926836.490000002</v>
      </c>
      <c r="L13" s="85">
        <f>L14+L15+L16</f>
        <v>42233310.939999998</v>
      </c>
      <c r="M13" s="85">
        <f>M14+M15+M16</f>
        <v>42233310.939999998</v>
      </c>
      <c r="N13" s="79"/>
    </row>
    <row r="14" spans="1:15" s="72" customFormat="1" ht="14.25" x14ac:dyDescent="0.2">
      <c r="A14" s="75" t="s">
        <v>327</v>
      </c>
      <c r="B14" s="69" t="s">
        <v>209</v>
      </c>
      <c r="C14" s="69" t="s">
        <v>209</v>
      </c>
      <c r="D14" s="69" t="s">
        <v>209</v>
      </c>
      <c r="E14" s="69" t="s">
        <v>209</v>
      </c>
      <c r="F14" s="69" t="s">
        <v>209</v>
      </c>
      <c r="G14" s="69" t="s">
        <v>6</v>
      </c>
      <c r="H14" s="69" t="s">
        <v>209</v>
      </c>
      <c r="I14" s="69" t="s">
        <v>209</v>
      </c>
      <c r="J14" s="69" t="s">
        <v>209</v>
      </c>
      <c r="K14" s="70">
        <f>K19+K22+K23+K34</f>
        <v>3750000</v>
      </c>
      <c r="L14" s="70">
        <f>L19+L22+L23+L34</f>
        <v>5200000</v>
      </c>
      <c r="M14" s="70">
        <f>M19+M22+M23+M34</f>
        <v>5200000</v>
      </c>
      <c r="N14" s="69"/>
    </row>
    <row r="15" spans="1:15" s="72" customFormat="1" ht="14.25" x14ac:dyDescent="0.2">
      <c r="A15" s="75" t="s">
        <v>429</v>
      </c>
      <c r="B15" s="69" t="s">
        <v>209</v>
      </c>
      <c r="C15" s="69" t="s">
        <v>209</v>
      </c>
      <c r="D15" s="69" t="s">
        <v>209</v>
      </c>
      <c r="E15" s="69" t="s">
        <v>209</v>
      </c>
      <c r="F15" s="69" t="s">
        <v>209</v>
      </c>
      <c r="G15" s="69" t="s">
        <v>8</v>
      </c>
      <c r="H15" s="69" t="s">
        <v>209</v>
      </c>
      <c r="I15" s="69" t="s">
        <v>209</v>
      </c>
      <c r="J15" s="69" t="s">
        <v>209</v>
      </c>
      <c r="K15" s="70">
        <f>K21</f>
        <v>35141643.789999999</v>
      </c>
      <c r="L15" s="70">
        <f>L21</f>
        <v>35930018.240000002</v>
      </c>
      <c r="M15" s="70">
        <f>M21</f>
        <v>35930018.240000002</v>
      </c>
      <c r="N15" s="69"/>
    </row>
    <row r="16" spans="1:15" s="72" customFormat="1" ht="14.25" x14ac:dyDescent="0.2">
      <c r="A16" s="75" t="s">
        <v>430</v>
      </c>
      <c r="B16" s="69" t="s">
        <v>209</v>
      </c>
      <c r="C16" s="69" t="s">
        <v>209</v>
      </c>
      <c r="D16" s="69" t="s">
        <v>209</v>
      </c>
      <c r="E16" s="69" t="s">
        <v>209</v>
      </c>
      <c r="F16" s="69" t="s">
        <v>209</v>
      </c>
      <c r="G16" s="69" t="s">
        <v>9</v>
      </c>
      <c r="H16" s="69" t="s">
        <v>209</v>
      </c>
      <c r="I16" s="69" t="s">
        <v>209</v>
      </c>
      <c r="J16" s="69" t="s">
        <v>209</v>
      </c>
      <c r="K16" s="70">
        <f>K27</f>
        <v>1035192.7</v>
      </c>
      <c r="L16" s="70">
        <f>L27</f>
        <v>1103292.7</v>
      </c>
      <c r="M16" s="70">
        <f>M27</f>
        <v>1103292.7</v>
      </c>
      <c r="N16" s="69"/>
    </row>
    <row r="17" spans="1:23" s="67" customFormat="1" ht="28.5" x14ac:dyDescent="0.2">
      <c r="A17" s="73" t="s">
        <v>26</v>
      </c>
      <c r="B17" s="64" t="s">
        <v>27</v>
      </c>
      <c r="C17" s="64" t="s">
        <v>28</v>
      </c>
      <c r="D17" s="64"/>
      <c r="E17" s="64"/>
      <c r="F17" s="64"/>
      <c r="G17" s="64"/>
      <c r="H17" s="64" t="s">
        <v>28</v>
      </c>
      <c r="I17" s="64" t="s">
        <v>28</v>
      </c>
      <c r="J17" s="64"/>
      <c r="K17" s="65">
        <f>K19</f>
        <v>0</v>
      </c>
      <c r="L17" s="65">
        <f>L19</f>
        <v>0</v>
      </c>
      <c r="M17" s="65">
        <f>M19</f>
        <v>0</v>
      </c>
      <c r="N17" s="66"/>
      <c r="O17" s="67" t="s">
        <v>405</v>
      </c>
      <c r="P17" s="74"/>
    </row>
    <row r="18" spans="1:23" x14ac:dyDescent="0.25">
      <c r="A18" s="48" t="s">
        <v>29</v>
      </c>
      <c r="B18" s="45" t="s">
        <v>369</v>
      </c>
      <c r="C18" s="45"/>
      <c r="D18" s="45"/>
      <c r="E18" s="45"/>
      <c r="F18" s="45"/>
      <c r="G18" s="45"/>
      <c r="H18" s="45"/>
      <c r="I18" s="45"/>
      <c r="J18" s="45"/>
      <c r="K18" s="47"/>
      <c r="L18" s="47"/>
      <c r="M18" s="47"/>
      <c r="N18" s="43"/>
      <c r="P18" s="50"/>
    </row>
    <row r="19" spans="1:23" x14ac:dyDescent="0.25">
      <c r="A19" s="48" t="s">
        <v>397</v>
      </c>
      <c r="B19" s="45"/>
      <c r="C19" s="45" t="s">
        <v>28</v>
      </c>
      <c r="D19" s="45" t="s">
        <v>425</v>
      </c>
      <c r="E19" s="45" t="s">
        <v>460</v>
      </c>
      <c r="F19" s="45" t="s">
        <v>459</v>
      </c>
      <c r="G19" s="45" t="s">
        <v>6</v>
      </c>
      <c r="H19" s="45" t="s">
        <v>396</v>
      </c>
      <c r="I19" s="45" t="s">
        <v>28</v>
      </c>
      <c r="J19" s="45"/>
      <c r="K19" s="47">
        <f>Обосн.доходов!E124</f>
        <v>0</v>
      </c>
      <c r="L19" s="47">
        <f>Обосн.доходов!F124</f>
        <v>0</v>
      </c>
      <c r="M19" s="47">
        <f>Обосн.доходов!G124</f>
        <v>0</v>
      </c>
      <c r="N19" s="43"/>
      <c r="O19" s="11" t="s">
        <v>404</v>
      </c>
      <c r="P19" s="50"/>
    </row>
    <row r="20" spans="1:23" s="67" customFormat="1" ht="28.5" x14ac:dyDescent="0.2">
      <c r="A20" s="73" t="s">
        <v>370</v>
      </c>
      <c r="B20" s="64" t="s">
        <v>30</v>
      </c>
      <c r="C20" s="64" t="s">
        <v>31</v>
      </c>
      <c r="D20" s="64"/>
      <c r="E20" s="64"/>
      <c r="F20" s="64"/>
      <c r="G20" s="64"/>
      <c r="H20" s="64" t="s">
        <v>31</v>
      </c>
      <c r="I20" s="64" t="s">
        <v>31</v>
      </c>
      <c r="J20" s="64"/>
      <c r="K20" s="65">
        <f>K21+K22+K23</f>
        <v>38841643.789999999</v>
      </c>
      <c r="L20" s="65">
        <f>L21+L22+L23</f>
        <v>40930018.240000002</v>
      </c>
      <c r="M20" s="65">
        <f>M21+M22+M23</f>
        <v>40930018.240000002</v>
      </c>
      <c r="N20" s="66"/>
      <c r="P20" s="74"/>
    </row>
    <row r="21" spans="1:23" ht="66" customHeight="1" x14ac:dyDescent="0.25">
      <c r="A21" s="48" t="s">
        <v>326</v>
      </c>
      <c r="B21" s="45" t="s">
        <v>269</v>
      </c>
      <c r="C21" s="45" t="s">
        <v>31</v>
      </c>
      <c r="D21" s="45" t="s">
        <v>426</v>
      </c>
      <c r="E21" s="45"/>
      <c r="F21" s="45" t="s">
        <v>459</v>
      </c>
      <c r="G21" s="45" t="s">
        <v>8</v>
      </c>
      <c r="H21" s="45" t="s">
        <v>398</v>
      </c>
      <c r="I21" s="45" t="s">
        <v>31</v>
      </c>
      <c r="J21" s="49" t="s">
        <v>640</v>
      </c>
      <c r="K21" s="47">
        <f>Обосн.доходов!E160</f>
        <v>35141643.789999999</v>
      </c>
      <c r="L21" s="47">
        <f>Обосн.доходов!F160</f>
        <v>35930018.240000002</v>
      </c>
      <c r="M21" s="47">
        <f>Обосн.доходов!G160</f>
        <v>35930018.240000002</v>
      </c>
      <c r="N21" s="43"/>
      <c r="O21" s="50" t="s">
        <v>407</v>
      </c>
      <c r="P21" s="50"/>
      <c r="Q21" s="50"/>
      <c r="R21" s="50"/>
      <c r="S21" s="50" t="s">
        <v>431</v>
      </c>
      <c r="T21" s="50"/>
      <c r="U21" s="50"/>
      <c r="V21" s="50"/>
      <c r="W21" s="50"/>
    </row>
    <row r="22" spans="1:23" x14ac:dyDescent="0.25">
      <c r="A22" s="48" t="s">
        <v>327</v>
      </c>
      <c r="B22" s="45" t="s">
        <v>272</v>
      </c>
      <c r="C22" s="45" t="s">
        <v>31</v>
      </c>
      <c r="D22" s="45" t="s">
        <v>425</v>
      </c>
      <c r="E22" s="45" t="s">
        <v>460</v>
      </c>
      <c r="F22" s="45" t="s">
        <v>459</v>
      </c>
      <c r="G22" s="45" t="s">
        <v>6</v>
      </c>
      <c r="H22" s="45" t="s">
        <v>398</v>
      </c>
      <c r="I22" s="45" t="s">
        <v>31</v>
      </c>
      <c r="J22" s="49" t="s">
        <v>640</v>
      </c>
      <c r="K22" s="47">
        <f>Обосн.доходов!F116</f>
        <v>3700000</v>
      </c>
      <c r="L22" s="47">
        <f>Обосн.доходов!G116</f>
        <v>5000000</v>
      </c>
      <c r="M22" s="47">
        <f>Обосн.доходов!H116</f>
        <v>5000000</v>
      </c>
      <c r="N22" s="43"/>
      <c r="O22" s="11" t="s">
        <v>404</v>
      </c>
      <c r="P22" s="50"/>
    </row>
    <row r="23" spans="1:23" x14ac:dyDescent="0.25">
      <c r="A23" s="48" t="s">
        <v>400</v>
      </c>
      <c r="B23" s="45"/>
      <c r="C23" s="45" t="s">
        <v>31</v>
      </c>
      <c r="D23" s="45" t="s">
        <v>425</v>
      </c>
      <c r="E23" s="45" t="s">
        <v>460</v>
      </c>
      <c r="F23" s="45" t="s">
        <v>459</v>
      </c>
      <c r="G23" s="45" t="s">
        <v>6</v>
      </c>
      <c r="H23" s="45" t="s">
        <v>399</v>
      </c>
      <c r="I23" s="45" t="s">
        <v>31</v>
      </c>
      <c r="J23" s="49"/>
      <c r="K23" s="47">
        <f>Обосн.доходов!C142</f>
        <v>0</v>
      </c>
      <c r="L23" s="47">
        <f>Обосн.доходов!D142</f>
        <v>0</v>
      </c>
      <c r="M23" s="47">
        <f>Обосн.доходов!E142</f>
        <v>0</v>
      </c>
      <c r="N23" s="43"/>
      <c r="O23" s="11" t="s">
        <v>404</v>
      </c>
      <c r="P23" s="50"/>
    </row>
    <row r="24" spans="1:23" s="67" customFormat="1" ht="28.5" x14ac:dyDescent="0.2">
      <c r="A24" s="73" t="s">
        <v>32</v>
      </c>
      <c r="B24" s="64" t="s">
        <v>33</v>
      </c>
      <c r="C24" s="64" t="s">
        <v>34</v>
      </c>
      <c r="D24" s="64"/>
      <c r="E24" s="64"/>
      <c r="F24" s="64"/>
      <c r="G24" s="64"/>
      <c r="H24" s="64" t="s">
        <v>34</v>
      </c>
      <c r="I24" s="64" t="s">
        <v>34</v>
      </c>
      <c r="J24" s="315"/>
      <c r="K24" s="65">
        <f>K25</f>
        <v>0</v>
      </c>
      <c r="L24" s="65">
        <f>L25</f>
        <v>0</v>
      </c>
      <c r="M24" s="65">
        <f>M25</f>
        <v>0</v>
      </c>
      <c r="N24" s="66"/>
      <c r="P24" s="74"/>
    </row>
    <row r="25" spans="1:23" x14ac:dyDescent="0.25">
      <c r="A25" s="48" t="s">
        <v>29</v>
      </c>
      <c r="B25" s="45" t="s">
        <v>270</v>
      </c>
      <c r="C25" s="45" t="s">
        <v>34</v>
      </c>
      <c r="D25" s="45"/>
      <c r="E25" s="45"/>
      <c r="F25" s="45"/>
      <c r="G25" s="45"/>
      <c r="H25" s="45"/>
      <c r="I25" s="45"/>
      <c r="J25" s="49"/>
      <c r="K25" s="47"/>
      <c r="L25" s="47"/>
      <c r="M25" s="47"/>
      <c r="N25" s="43"/>
      <c r="P25" s="50"/>
    </row>
    <row r="26" spans="1:23" s="67" customFormat="1" ht="14.25" x14ac:dyDescent="0.2">
      <c r="A26" s="73" t="s">
        <v>35</v>
      </c>
      <c r="B26" s="64" t="s">
        <v>36</v>
      </c>
      <c r="C26" s="64" t="s">
        <v>37</v>
      </c>
      <c r="D26" s="64"/>
      <c r="E26" s="64"/>
      <c r="F26" s="64"/>
      <c r="G26" s="64"/>
      <c r="H26" s="64" t="s">
        <v>37</v>
      </c>
      <c r="I26" s="64" t="s">
        <v>37</v>
      </c>
      <c r="J26" s="315"/>
      <c r="K26" s="65">
        <f>K27+K34+K35</f>
        <v>1085192.7</v>
      </c>
      <c r="L26" s="65">
        <f>L27+L34+L35</f>
        <v>1303292.7</v>
      </c>
      <c r="M26" s="65">
        <f>M27+M34+M35</f>
        <v>1303292.7</v>
      </c>
      <c r="N26" s="66"/>
      <c r="P26" s="74"/>
    </row>
    <row r="27" spans="1:23" s="72" customFormat="1" ht="28.5" x14ac:dyDescent="0.2">
      <c r="A27" s="68" t="s">
        <v>328</v>
      </c>
      <c r="B27" s="69" t="s">
        <v>271</v>
      </c>
      <c r="C27" s="69" t="s">
        <v>37</v>
      </c>
      <c r="D27" s="69"/>
      <c r="E27" s="69"/>
      <c r="F27" s="69"/>
      <c r="G27" s="69"/>
      <c r="H27" s="69"/>
      <c r="I27" s="69"/>
      <c r="J27" s="315"/>
      <c r="K27" s="70">
        <f>SUM(K28:K33)</f>
        <v>1035192.7</v>
      </c>
      <c r="L27" s="70">
        <f>SUM(L28:L32)</f>
        <v>1103292.7</v>
      </c>
      <c r="M27" s="70">
        <f>SUM(M28:M33)</f>
        <v>1103292.7</v>
      </c>
      <c r="N27" s="71"/>
      <c r="O27" s="72" t="s">
        <v>406</v>
      </c>
      <c r="P27" s="76"/>
    </row>
    <row r="28" spans="1:23" ht="15" customHeight="1" x14ac:dyDescent="0.25">
      <c r="A28" s="48" t="s">
        <v>461</v>
      </c>
      <c r="B28" s="45"/>
      <c r="C28" s="45" t="s">
        <v>37</v>
      </c>
      <c r="D28" s="45" t="s">
        <v>441</v>
      </c>
      <c r="E28" s="45" t="s">
        <v>586</v>
      </c>
      <c r="F28" s="45" t="s">
        <v>459</v>
      </c>
      <c r="G28" s="45" t="s">
        <v>9</v>
      </c>
      <c r="H28" s="45" t="s">
        <v>402</v>
      </c>
      <c r="I28" s="45" t="s">
        <v>37</v>
      </c>
      <c r="J28" s="49"/>
      <c r="K28" s="47"/>
      <c r="L28" s="47"/>
      <c r="M28" s="47"/>
      <c r="N28" s="43"/>
      <c r="O28" s="357" t="s">
        <v>403</v>
      </c>
      <c r="P28" s="354" t="s">
        <v>476</v>
      </c>
      <c r="Q28" s="354"/>
      <c r="R28" s="354"/>
      <c r="S28" s="354"/>
      <c r="T28" s="354"/>
    </row>
    <row r="29" spans="1:23" ht="30" x14ac:dyDescent="0.25">
      <c r="A29" s="48" t="s">
        <v>462</v>
      </c>
      <c r="B29" s="45"/>
      <c r="C29" s="45" t="s">
        <v>37</v>
      </c>
      <c r="D29" s="45"/>
      <c r="E29" s="49"/>
      <c r="F29" s="45"/>
      <c r="G29" s="45" t="s">
        <v>9</v>
      </c>
      <c r="H29" s="45" t="s">
        <v>402</v>
      </c>
      <c r="I29" s="45" t="s">
        <v>37</v>
      </c>
      <c r="J29" s="49"/>
      <c r="K29" s="47"/>
      <c r="L29" s="47"/>
      <c r="M29" s="47"/>
      <c r="N29" s="43"/>
      <c r="O29" s="357"/>
      <c r="P29" s="354"/>
      <c r="Q29" s="354"/>
      <c r="R29" s="354"/>
      <c r="S29" s="354"/>
      <c r="T29" s="354"/>
    </row>
    <row r="30" spans="1:23" x14ac:dyDescent="0.25">
      <c r="A30" s="48" t="s">
        <v>463</v>
      </c>
      <c r="B30" s="45"/>
      <c r="C30" s="45" t="s">
        <v>37</v>
      </c>
      <c r="D30" s="45" t="s">
        <v>464</v>
      </c>
      <c r="E30" s="49" t="s">
        <v>587</v>
      </c>
      <c r="F30" s="45" t="s">
        <v>459</v>
      </c>
      <c r="G30" s="45" t="s">
        <v>9</v>
      </c>
      <c r="H30" s="45" t="s">
        <v>402</v>
      </c>
      <c r="I30" s="45" t="s">
        <v>37</v>
      </c>
      <c r="J30" s="49" t="s">
        <v>640</v>
      </c>
      <c r="K30" s="47">
        <f>Обосн.доходов!E151</f>
        <v>102300</v>
      </c>
      <c r="L30" s="47">
        <f>Обосн.доходов!F151</f>
        <v>0</v>
      </c>
      <c r="M30" s="47">
        <f>Обосн.доходов!G151</f>
        <v>0</v>
      </c>
      <c r="N30" s="43"/>
      <c r="O30" s="357"/>
      <c r="P30" s="354"/>
      <c r="Q30" s="354"/>
      <c r="R30" s="354"/>
      <c r="S30" s="354"/>
      <c r="T30" s="354"/>
    </row>
    <row r="31" spans="1:23" ht="30" x14ac:dyDescent="0.25">
      <c r="A31" s="48" t="s">
        <v>465</v>
      </c>
      <c r="B31" s="45"/>
      <c r="C31" s="45" t="s">
        <v>37</v>
      </c>
      <c r="D31" s="45" t="s">
        <v>440</v>
      </c>
      <c r="E31" s="49" t="s">
        <v>699</v>
      </c>
      <c r="F31" s="45" t="s">
        <v>459</v>
      </c>
      <c r="G31" s="45" t="s">
        <v>9</v>
      </c>
      <c r="H31" s="45" t="s">
        <v>402</v>
      </c>
      <c r="I31" s="45" t="s">
        <v>37</v>
      </c>
      <c r="J31" s="49" t="s">
        <v>588</v>
      </c>
      <c r="K31" s="47">
        <f>Обосн.доходов!E150</f>
        <v>136192.70000000001</v>
      </c>
      <c r="L31" s="47">
        <f>Обосн.доходов!F150</f>
        <v>136192.70000000001</v>
      </c>
      <c r="M31" s="47">
        <f>Обосн.доходов!G150</f>
        <v>136192.70000000001</v>
      </c>
      <c r="N31" s="95"/>
      <c r="O31" s="99"/>
      <c r="P31" s="96"/>
      <c r="Q31" s="96"/>
      <c r="R31" s="96"/>
      <c r="S31" s="96"/>
      <c r="T31" s="96"/>
    </row>
    <row r="32" spans="1:23" ht="30" x14ac:dyDescent="0.25">
      <c r="A32" s="48" t="s">
        <v>475</v>
      </c>
      <c r="B32" s="45"/>
      <c r="C32" s="45" t="s">
        <v>37</v>
      </c>
      <c r="D32" s="45" t="s">
        <v>647</v>
      </c>
      <c r="E32" s="45" t="s">
        <v>648</v>
      </c>
      <c r="F32" s="45" t="s">
        <v>459</v>
      </c>
      <c r="G32" s="45" t="s">
        <v>9</v>
      </c>
      <c r="H32" s="45" t="s">
        <v>402</v>
      </c>
      <c r="I32" s="45" t="s">
        <v>37</v>
      </c>
      <c r="J32" s="49" t="s">
        <v>640</v>
      </c>
      <c r="K32" s="47">
        <f>Обосн.доходов!E152</f>
        <v>796700</v>
      </c>
      <c r="L32" s="47">
        <v>967100</v>
      </c>
      <c r="M32" s="47">
        <v>967100</v>
      </c>
      <c r="N32" s="114"/>
      <c r="O32" s="99"/>
      <c r="P32" s="115"/>
      <c r="Q32" s="115"/>
      <c r="R32" s="115"/>
      <c r="S32" s="115"/>
      <c r="T32" s="115"/>
    </row>
    <row r="33" spans="1:20" x14ac:dyDescent="0.25">
      <c r="A33" s="48" t="s">
        <v>653</v>
      </c>
      <c r="B33" s="45"/>
      <c r="C33" s="45" t="s">
        <v>37</v>
      </c>
      <c r="D33" s="45" t="s">
        <v>656</v>
      </c>
      <c r="E33" s="45" t="s">
        <v>652</v>
      </c>
      <c r="F33" s="45" t="s">
        <v>459</v>
      </c>
      <c r="G33" s="45" t="s">
        <v>9</v>
      </c>
      <c r="H33" s="45" t="s">
        <v>402</v>
      </c>
      <c r="I33" s="45" t="s">
        <v>37</v>
      </c>
      <c r="J33" s="49" t="s">
        <v>640</v>
      </c>
      <c r="K33" s="47">
        <f>Обосн.доходов!E153</f>
        <v>0</v>
      </c>
      <c r="L33" s="47">
        <v>0</v>
      </c>
      <c r="M33" s="47">
        <v>0</v>
      </c>
      <c r="N33" s="106"/>
      <c r="O33" s="99"/>
      <c r="P33" s="107"/>
      <c r="Q33" s="107"/>
      <c r="R33" s="107"/>
      <c r="S33" s="107"/>
      <c r="T33" s="107"/>
    </row>
    <row r="34" spans="1:20" x14ac:dyDescent="0.25">
      <c r="A34" s="48" t="s">
        <v>437</v>
      </c>
      <c r="B34" s="45"/>
      <c r="C34" s="45" t="s">
        <v>37</v>
      </c>
      <c r="D34" s="45" t="s">
        <v>425</v>
      </c>
      <c r="E34" s="45" t="s">
        <v>460</v>
      </c>
      <c r="F34" s="45" t="s">
        <v>459</v>
      </c>
      <c r="G34" s="45" t="s">
        <v>6</v>
      </c>
      <c r="H34" s="45" t="s">
        <v>436</v>
      </c>
      <c r="I34" s="45" t="s">
        <v>37</v>
      </c>
      <c r="J34" s="49" t="s">
        <v>640</v>
      </c>
      <c r="K34" s="47">
        <f>Обосн.доходов!C133</f>
        <v>50000</v>
      </c>
      <c r="L34" s="47">
        <v>200000</v>
      </c>
      <c r="M34" s="47">
        <v>200000</v>
      </c>
      <c r="N34" s="43"/>
      <c r="O34" s="11" t="s">
        <v>404</v>
      </c>
      <c r="P34" s="50"/>
    </row>
    <row r="35" spans="1:20" x14ac:dyDescent="0.25">
      <c r="A35" s="48" t="s">
        <v>329</v>
      </c>
      <c r="B35" s="45" t="s">
        <v>284</v>
      </c>
      <c r="C35" s="45" t="s">
        <v>37</v>
      </c>
      <c r="D35" s="45"/>
      <c r="E35" s="45"/>
      <c r="F35" s="49"/>
      <c r="G35" s="45"/>
      <c r="H35" s="45" t="s">
        <v>401</v>
      </c>
      <c r="I35" s="45" t="s">
        <v>37</v>
      </c>
      <c r="J35" s="45"/>
      <c r="K35" s="47"/>
      <c r="L35" s="47"/>
      <c r="M35" s="47"/>
      <c r="N35" s="43"/>
      <c r="P35" s="50"/>
    </row>
    <row r="36" spans="1:20" x14ac:dyDescent="0.25">
      <c r="A36" s="48" t="s">
        <v>330</v>
      </c>
      <c r="B36" s="45" t="s">
        <v>285</v>
      </c>
      <c r="C36" s="45" t="s">
        <v>286</v>
      </c>
      <c r="D36" s="45"/>
      <c r="E36" s="45"/>
      <c r="F36" s="49"/>
      <c r="G36" s="45"/>
      <c r="H36" s="45"/>
      <c r="I36" s="45"/>
      <c r="J36" s="45"/>
      <c r="K36" s="47"/>
      <c r="L36" s="47"/>
      <c r="M36" s="47"/>
      <c r="N36" s="43"/>
      <c r="P36" s="50"/>
    </row>
    <row r="37" spans="1:20" x14ac:dyDescent="0.25">
      <c r="A37" s="48" t="s">
        <v>29</v>
      </c>
      <c r="B37" s="45"/>
      <c r="C37" s="45"/>
      <c r="D37" s="45"/>
      <c r="E37" s="45"/>
      <c r="F37" s="49"/>
      <c r="G37" s="45"/>
      <c r="H37" s="45"/>
      <c r="I37" s="45"/>
      <c r="J37" s="45"/>
      <c r="K37" s="47"/>
      <c r="L37" s="47"/>
      <c r="M37" s="47"/>
      <c r="N37" s="43"/>
      <c r="P37" s="50"/>
    </row>
    <row r="38" spans="1:20" x14ac:dyDescent="0.25">
      <c r="A38" s="48" t="s">
        <v>331</v>
      </c>
      <c r="B38" s="45" t="s">
        <v>332</v>
      </c>
      <c r="C38" s="45"/>
      <c r="D38" s="45"/>
      <c r="E38" s="45"/>
      <c r="F38" s="49"/>
      <c r="G38" s="45"/>
      <c r="H38" s="45"/>
      <c r="I38" s="45"/>
      <c r="J38" s="45"/>
      <c r="K38" s="47"/>
      <c r="L38" s="47"/>
      <c r="M38" s="47"/>
      <c r="N38" s="43"/>
      <c r="P38" s="50"/>
    </row>
    <row r="39" spans="1:20" x14ac:dyDescent="0.25">
      <c r="A39" s="48" t="s">
        <v>29</v>
      </c>
      <c r="B39" s="45"/>
      <c r="C39" s="45"/>
      <c r="D39" s="45"/>
      <c r="E39" s="45"/>
      <c r="F39" s="49"/>
      <c r="G39" s="45"/>
      <c r="H39" s="45"/>
      <c r="I39" s="45"/>
      <c r="J39" s="45"/>
      <c r="K39" s="47"/>
      <c r="L39" s="47"/>
      <c r="M39" s="47"/>
      <c r="N39" s="43"/>
      <c r="P39" s="50"/>
    </row>
    <row r="40" spans="1:20" s="67" customFormat="1" ht="14.25" x14ac:dyDescent="0.2">
      <c r="A40" s="73" t="s">
        <v>371</v>
      </c>
      <c r="B40" s="64" t="s">
        <v>38</v>
      </c>
      <c r="C40" s="64" t="s">
        <v>23</v>
      </c>
      <c r="D40" s="64"/>
      <c r="E40" s="64"/>
      <c r="F40" s="64"/>
      <c r="G40" s="64"/>
      <c r="H40" s="64"/>
      <c r="I40" s="64"/>
      <c r="J40" s="64"/>
      <c r="K40" s="65">
        <f>K41</f>
        <v>0</v>
      </c>
      <c r="L40" s="65">
        <f>L41</f>
        <v>0</v>
      </c>
      <c r="M40" s="65">
        <f>M41</f>
        <v>0</v>
      </c>
      <c r="N40" s="66"/>
      <c r="P40" s="74"/>
    </row>
    <row r="41" spans="1:20" ht="45" x14ac:dyDescent="0.25">
      <c r="A41" s="48" t="s">
        <v>333</v>
      </c>
      <c r="B41" s="45" t="s">
        <v>39</v>
      </c>
      <c r="C41" s="45" t="s">
        <v>40</v>
      </c>
      <c r="D41" s="45"/>
      <c r="E41" s="45"/>
      <c r="F41" s="49"/>
      <c r="G41" s="45"/>
      <c r="H41" s="45" t="s">
        <v>40</v>
      </c>
      <c r="I41" s="45" t="s">
        <v>40</v>
      </c>
      <c r="J41" s="45"/>
      <c r="K41" s="47"/>
      <c r="L41" s="47"/>
      <c r="M41" s="47"/>
      <c r="N41" s="43" t="s">
        <v>23</v>
      </c>
      <c r="P41" s="50"/>
    </row>
    <row r="42" spans="1:20" s="59" customFormat="1" x14ac:dyDescent="0.25">
      <c r="A42" s="55"/>
      <c r="B42" s="56"/>
      <c r="C42" s="56"/>
      <c r="D42" s="56"/>
      <c r="E42" s="56"/>
      <c r="F42" s="56"/>
      <c r="G42" s="56"/>
      <c r="H42" s="56"/>
      <c r="I42" s="56"/>
      <c r="J42" s="56"/>
      <c r="K42" s="57">
        <f>K7+K12-K43</f>
        <v>0</v>
      </c>
      <c r="L42" s="57">
        <f>L7+L12-L43</f>
        <v>0</v>
      </c>
      <c r="M42" s="57">
        <f>M7+M12-M43</f>
        <v>0</v>
      </c>
      <c r="N42" s="58"/>
      <c r="O42" s="92" t="s">
        <v>434</v>
      </c>
      <c r="P42" s="60"/>
    </row>
    <row r="43" spans="1:20" s="82" customFormat="1" ht="14.25" x14ac:dyDescent="0.2">
      <c r="A43" s="78" t="s">
        <v>433</v>
      </c>
      <c r="B43" s="79" t="s">
        <v>209</v>
      </c>
      <c r="C43" s="79" t="s">
        <v>209</v>
      </c>
      <c r="D43" s="79" t="s">
        <v>209</v>
      </c>
      <c r="E43" s="79" t="s">
        <v>209</v>
      </c>
      <c r="F43" s="79" t="s">
        <v>209</v>
      </c>
      <c r="G43" s="79" t="s">
        <v>209</v>
      </c>
      <c r="H43" s="79" t="s">
        <v>209</v>
      </c>
      <c r="I43" s="79" t="s">
        <v>209</v>
      </c>
      <c r="J43" s="79" t="s">
        <v>209</v>
      </c>
      <c r="K43" s="80">
        <f>K44+K187</f>
        <v>39902653.93</v>
      </c>
      <c r="L43" s="80">
        <f>L44+L187</f>
        <v>42033310.939999998</v>
      </c>
      <c r="M43" s="80">
        <f>M44+M187</f>
        <v>42033310.939999998</v>
      </c>
      <c r="N43" s="81"/>
      <c r="P43" s="83"/>
    </row>
    <row r="44" spans="1:20" s="82" customFormat="1" ht="14.25" x14ac:dyDescent="0.2">
      <c r="A44" s="84" t="s">
        <v>41</v>
      </c>
      <c r="B44" s="79" t="s">
        <v>42</v>
      </c>
      <c r="C44" s="79" t="s">
        <v>23</v>
      </c>
      <c r="D44" s="79"/>
      <c r="E44" s="79"/>
      <c r="F44" s="79"/>
      <c r="G44" s="79"/>
      <c r="H44" s="79"/>
      <c r="I44" s="79"/>
      <c r="J44" s="79"/>
      <c r="K44" s="80">
        <f>K45+K46+K47</f>
        <v>39902653.93</v>
      </c>
      <c r="L44" s="80">
        <f>L45+L46+L47</f>
        <v>42033310.939999998</v>
      </c>
      <c r="M44" s="80">
        <f>M45+M46+M47</f>
        <v>42033310.939999998</v>
      </c>
      <c r="N44" s="81" t="s">
        <v>23</v>
      </c>
    </row>
    <row r="45" spans="1:20" s="72" customFormat="1" ht="14.25" x14ac:dyDescent="0.2">
      <c r="A45" s="75" t="s">
        <v>327</v>
      </c>
      <c r="B45" s="69" t="s">
        <v>209</v>
      </c>
      <c r="C45" s="69" t="s">
        <v>209</v>
      </c>
      <c r="D45" s="69" t="s">
        <v>209</v>
      </c>
      <c r="E45" s="69" t="s">
        <v>209</v>
      </c>
      <c r="F45" s="69" t="s">
        <v>209</v>
      </c>
      <c r="G45" s="69" t="s">
        <v>6</v>
      </c>
      <c r="H45" s="69" t="s">
        <v>209</v>
      </c>
      <c r="I45" s="69" t="s">
        <v>209</v>
      </c>
      <c r="J45" s="69" t="s">
        <v>209</v>
      </c>
      <c r="K45" s="70">
        <f>K50+K56+K59+K62+K65+K80+K83+K86+K87+K101+K173</f>
        <v>3608585.27</v>
      </c>
      <c r="L45" s="70">
        <f>L50+L56+L59+L62+L65+L80+L83+L86+L87+L101+L173</f>
        <v>5000000</v>
      </c>
      <c r="M45" s="70">
        <f>M50+M56+M59+M62+M65+M80+M83+M86+M87+M101+M173</f>
        <v>5000000</v>
      </c>
      <c r="N45" s="71"/>
    </row>
    <row r="46" spans="1:20" s="72" customFormat="1" ht="14.25" x14ac:dyDescent="0.2">
      <c r="A46" s="75" t="s">
        <v>429</v>
      </c>
      <c r="B46" s="69" t="s">
        <v>209</v>
      </c>
      <c r="C46" s="69" t="s">
        <v>209</v>
      </c>
      <c r="D46" s="69" t="s">
        <v>209</v>
      </c>
      <c r="E46" s="69" t="s">
        <v>209</v>
      </c>
      <c r="F46" s="69" t="s">
        <v>209</v>
      </c>
      <c r="G46" s="69" t="s">
        <v>8</v>
      </c>
      <c r="H46" s="69" t="s">
        <v>209</v>
      </c>
      <c r="I46" s="69" t="s">
        <v>209</v>
      </c>
      <c r="J46" s="69" t="s">
        <v>209</v>
      </c>
      <c r="K46" s="70">
        <f>K51+K54+K57+K60+K66+K81+K102+K174+ K55</f>
        <v>35258875.960000001</v>
      </c>
      <c r="L46" s="70">
        <f>L51+L54++L63+L66+L81+L84+L102+L174+L57+L60</f>
        <v>35930018.240000002</v>
      </c>
      <c r="M46" s="70">
        <f>M51+M54++M63+M66+M81+M84+M102+M174+M57+M60</f>
        <v>35930018.240000002</v>
      </c>
      <c r="N46" s="71"/>
    </row>
    <row r="47" spans="1:20" s="72" customFormat="1" ht="14.25" x14ac:dyDescent="0.2">
      <c r="A47" s="75" t="s">
        <v>430</v>
      </c>
      <c r="B47" s="69" t="s">
        <v>209</v>
      </c>
      <c r="C47" s="69" t="s">
        <v>209</v>
      </c>
      <c r="D47" s="69" t="s">
        <v>209</v>
      </c>
      <c r="E47" s="69" t="s">
        <v>209</v>
      </c>
      <c r="F47" s="69" t="s">
        <v>209</v>
      </c>
      <c r="G47" s="69" t="s">
        <v>9</v>
      </c>
      <c r="H47" s="69" t="s">
        <v>209</v>
      </c>
      <c r="I47" s="69" t="s">
        <v>209</v>
      </c>
      <c r="J47" s="69" t="s">
        <v>209</v>
      </c>
      <c r="K47" s="70">
        <f>K52+K53+K58+K67+K68+K103+K175</f>
        <v>1035192.7</v>
      </c>
      <c r="L47" s="70">
        <f>L103+L175+967100</f>
        <v>1103292.7</v>
      </c>
      <c r="M47" s="70">
        <f>M103+M175+967100</f>
        <v>1103292.7</v>
      </c>
      <c r="N47" s="71"/>
    </row>
    <row r="48" spans="1:20" s="72" customFormat="1" ht="28.5" x14ac:dyDescent="0.2">
      <c r="A48" s="68" t="s">
        <v>335</v>
      </c>
      <c r="B48" s="69" t="s">
        <v>43</v>
      </c>
      <c r="C48" s="69" t="s">
        <v>23</v>
      </c>
      <c r="D48" s="69"/>
      <c r="E48" s="69"/>
      <c r="F48" s="69"/>
      <c r="G48" s="69"/>
      <c r="H48" s="69"/>
      <c r="I48" s="69"/>
      <c r="J48" s="69"/>
      <c r="K48" s="70">
        <f>K49+K55+K61+K64</f>
        <v>30806051.649999999</v>
      </c>
      <c r="L48" s="70">
        <f>L49+L55+L61+L64</f>
        <v>31095343.550000001</v>
      </c>
      <c r="M48" s="70">
        <f>M49+M55+M61+M64</f>
        <v>31095343.550000001</v>
      </c>
      <c r="N48" s="71" t="s">
        <v>23</v>
      </c>
    </row>
    <row r="49" spans="1:15" s="72" customFormat="1" ht="28.5" x14ac:dyDescent="0.2">
      <c r="A49" s="68" t="s">
        <v>44</v>
      </c>
      <c r="B49" s="69" t="s">
        <v>45</v>
      </c>
      <c r="C49" s="69" t="s">
        <v>46</v>
      </c>
      <c r="D49" s="69"/>
      <c r="E49" s="69"/>
      <c r="F49" s="69"/>
      <c r="G49" s="69"/>
      <c r="H49" s="69"/>
      <c r="I49" s="69" t="s">
        <v>46</v>
      </c>
      <c r="J49" s="69"/>
      <c r="K49" s="70">
        <f>K50+K51+K53+K54+K52</f>
        <v>23578220.739999998</v>
      </c>
      <c r="L49" s="70">
        <f>L50+L51+L53+L54+L52</f>
        <v>23842719.640000001</v>
      </c>
      <c r="M49" s="70">
        <f>M50+M51+M53+M54+M52</f>
        <v>23842719.640000001</v>
      </c>
      <c r="N49" s="71" t="s">
        <v>23</v>
      </c>
    </row>
    <row r="50" spans="1:15" x14ac:dyDescent="0.25">
      <c r="A50" s="48" t="s">
        <v>353</v>
      </c>
      <c r="B50" s="45"/>
      <c r="C50" s="45" t="s">
        <v>46</v>
      </c>
      <c r="D50" s="45" t="s">
        <v>425</v>
      </c>
      <c r="E50" s="45" t="s">
        <v>460</v>
      </c>
      <c r="F50" s="45" t="s">
        <v>466</v>
      </c>
      <c r="G50" s="45" t="s">
        <v>6</v>
      </c>
      <c r="H50" s="45" t="s">
        <v>354</v>
      </c>
      <c r="I50" s="45" t="s">
        <v>46</v>
      </c>
      <c r="J50" s="49" t="s">
        <v>640</v>
      </c>
      <c r="K50" s="47">
        <f>'Обосн.расходов 2024'!I25</f>
        <v>1774059</v>
      </c>
      <c r="L50" s="47">
        <f>'обос расходов 2025'!I24</f>
        <v>2001759</v>
      </c>
      <c r="M50" s="47">
        <f>'Обосн.расходов (2026)'!I24</f>
        <v>2001759</v>
      </c>
      <c r="N50" s="43"/>
    </row>
    <row r="51" spans="1:15" x14ac:dyDescent="0.25">
      <c r="A51" s="48" t="s">
        <v>353</v>
      </c>
      <c r="B51" s="45"/>
      <c r="C51" s="45" t="s">
        <v>46</v>
      </c>
      <c r="D51" s="45" t="s">
        <v>426</v>
      </c>
      <c r="E51" s="45" t="s">
        <v>590</v>
      </c>
      <c r="F51" s="45" t="s">
        <v>589</v>
      </c>
      <c r="G51" s="45" t="s">
        <v>8</v>
      </c>
      <c r="H51" s="45" t="s">
        <v>354</v>
      </c>
      <c r="I51" s="45" t="s">
        <v>46</v>
      </c>
      <c r="J51" s="49" t="s">
        <v>640</v>
      </c>
      <c r="K51" s="47">
        <f>'Обосн.расходов 2024'!I37</f>
        <v>20857758.699999999</v>
      </c>
      <c r="L51" s="47">
        <f>'обос расходов 2025'!I37</f>
        <v>21005724.52</v>
      </c>
      <c r="M51" s="47">
        <f>'Обосн.расходов (2026)'!I36</f>
        <v>21005724.52</v>
      </c>
      <c r="N51" s="43"/>
    </row>
    <row r="52" spans="1:15" x14ac:dyDescent="0.25">
      <c r="A52" s="48" t="s">
        <v>353</v>
      </c>
      <c r="B52" s="45"/>
      <c r="C52" s="45" t="s">
        <v>46</v>
      </c>
      <c r="D52" s="45" t="s">
        <v>464</v>
      </c>
      <c r="E52" s="49" t="s">
        <v>587</v>
      </c>
      <c r="F52" s="45" t="s">
        <v>589</v>
      </c>
      <c r="G52" s="45" t="s">
        <v>9</v>
      </c>
      <c r="H52" s="45" t="s">
        <v>354</v>
      </c>
      <c r="I52" s="45" t="s">
        <v>46</v>
      </c>
      <c r="J52" s="49" t="s">
        <v>640</v>
      </c>
      <c r="K52" s="47">
        <f>'Обосн.расходов 2024'!I47</f>
        <v>78692.289999999994</v>
      </c>
      <c r="L52" s="47">
        <v>0</v>
      </c>
      <c r="M52" s="47">
        <v>0</v>
      </c>
      <c r="N52" s="100"/>
      <c r="O52" s="309"/>
    </row>
    <row r="53" spans="1:15" ht="30" x14ac:dyDescent="0.25">
      <c r="A53" s="48" t="s">
        <v>359</v>
      </c>
      <c r="B53" s="45"/>
      <c r="C53" s="45" t="s">
        <v>46</v>
      </c>
      <c r="D53" s="45" t="s">
        <v>647</v>
      </c>
      <c r="E53" s="45" t="s">
        <v>648</v>
      </c>
      <c r="F53" s="45" t="s">
        <v>466</v>
      </c>
      <c r="G53" s="45" t="s">
        <v>9</v>
      </c>
      <c r="H53" s="45" t="s">
        <v>354</v>
      </c>
      <c r="I53" s="45" t="s">
        <v>46</v>
      </c>
      <c r="J53" s="45" t="s">
        <v>640</v>
      </c>
      <c r="K53" s="47">
        <f>'Обосн.расходов 2024'!I52</f>
        <v>695210.75</v>
      </c>
      <c r="L53" s="47">
        <v>662736.12</v>
      </c>
      <c r="M53" s="47">
        <v>662736.12</v>
      </c>
      <c r="N53" s="43"/>
    </row>
    <row r="54" spans="1:15" ht="30" x14ac:dyDescent="0.25">
      <c r="A54" s="48" t="s">
        <v>359</v>
      </c>
      <c r="B54" s="45"/>
      <c r="C54" s="45" t="s">
        <v>46</v>
      </c>
      <c r="D54" s="45" t="s">
        <v>426</v>
      </c>
      <c r="E54" s="45" t="s">
        <v>590</v>
      </c>
      <c r="F54" s="45" t="s">
        <v>589</v>
      </c>
      <c r="G54" s="45" t="s">
        <v>8</v>
      </c>
      <c r="H54" s="45" t="s">
        <v>358</v>
      </c>
      <c r="I54" s="45" t="s">
        <v>46</v>
      </c>
      <c r="J54" s="49" t="s">
        <v>640</v>
      </c>
      <c r="K54" s="47">
        <f>'Обосн.расходов 2024'!I39</f>
        <v>172500</v>
      </c>
      <c r="L54" s="47">
        <f>'обос расходов 2025'!I38</f>
        <v>172500</v>
      </c>
      <c r="M54" s="47">
        <f>'Обосн.расходов (2026)'!I37</f>
        <v>172500</v>
      </c>
      <c r="N54" s="43"/>
    </row>
    <row r="55" spans="1:15" s="72" customFormat="1" ht="28.5" x14ac:dyDescent="0.2">
      <c r="A55" s="68" t="s">
        <v>47</v>
      </c>
      <c r="B55" s="69" t="s">
        <v>48</v>
      </c>
      <c r="C55" s="69" t="s">
        <v>49</v>
      </c>
      <c r="D55" s="69"/>
      <c r="E55" s="69"/>
      <c r="F55" s="69"/>
      <c r="G55" s="69"/>
      <c r="H55" s="69"/>
      <c r="I55" s="69" t="s">
        <v>49</v>
      </c>
      <c r="J55" s="315"/>
      <c r="K55" s="70">
        <f>SUM(K56:K60)</f>
        <v>125000</v>
      </c>
      <c r="L55" s="70">
        <f>SUM(L56:L60)</f>
        <v>0</v>
      </c>
      <c r="M55" s="70">
        <f>SUM(M56:M60)</f>
        <v>0</v>
      </c>
      <c r="N55" s="71" t="s">
        <v>23</v>
      </c>
    </row>
    <row r="56" spans="1:15" s="72" customFormat="1" ht="30" x14ac:dyDescent="0.2">
      <c r="A56" s="48" t="s">
        <v>47</v>
      </c>
      <c r="B56" s="69"/>
      <c r="C56" s="45" t="s">
        <v>49</v>
      </c>
      <c r="D56" s="45"/>
      <c r="E56" s="45"/>
      <c r="F56" s="45"/>
      <c r="G56" s="45" t="s">
        <v>6</v>
      </c>
      <c r="H56" s="45" t="s">
        <v>467</v>
      </c>
      <c r="I56" s="45" t="s">
        <v>49</v>
      </c>
      <c r="J56" s="49"/>
      <c r="K56" s="47">
        <f>'Обосн.расходов 2024'!F60</f>
        <v>0</v>
      </c>
      <c r="L56" s="47">
        <f>'обос расходов 2025'!F59</f>
        <v>0</v>
      </c>
      <c r="M56" s="47">
        <f>'Обосн.расходов (2026)'!F58</f>
        <v>0</v>
      </c>
      <c r="N56" s="71"/>
    </row>
    <row r="57" spans="1:15" s="72" customFormat="1" ht="30" x14ac:dyDescent="0.2">
      <c r="A57" s="48" t="s">
        <v>47</v>
      </c>
      <c r="B57" s="69"/>
      <c r="C57" s="45" t="s">
        <v>49</v>
      </c>
      <c r="D57" s="45"/>
      <c r="E57" s="45"/>
      <c r="F57" s="45"/>
      <c r="G57" s="45" t="s">
        <v>8</v>
      </c>
      <c r="H57" s="45" t="s">
        <v>467</v>
      </c>
      <c r="I57" s="45" t="s">
        <v>49</v>
      </c>
      <c r="J57" s="49"/>
      <c r="K57" s="47">
        <f>'Обосн.расходов 2024'!F66</f>
        <v>0</v>
      </c>
      <c r="L57" s="47">
        <f>'обос расходов 2025'!F65</f>
        <v>0</v>
      </c>
      <c r="M57" s="47">
        <f>'Обосн.расходов (2026)'!F64</f>
        <v>0</v>
      </c>
      <c r="N57" s="71"/>
    </row>
    <row r="58" spans="1:15" s="72" customFormat="1" ht="30" x14ac:dyDescent="0.2">
      <c r="A58" s="48" t="s">
        <v>47</v>
      </c>
      <c r="B58" s="69"/>
      <c r="C58" s="45" t="s">
        <v>49</v>
      </c>
      <c r="D58" s="45"/>
      <c r="E58" s="49"/>
      <c r="F58" s="45"/>
      <c r="G58" s="45" t="s">
        <v>9</v>
      </c>
      <c r="H58" s="45" t="s">
        <v>467</v>
      </c>
      <c r="I58" s="45" t="s">
        <v>49</v>
      </c>
      <c r="J58" s="49"/>
      <c r="K58" s="47">
        <f>'Обосн.расходов 2024'!F72</f>
        <v>0</v>
      </c>
      <c r="L58" s="47">
        <f>'обос расходов 2025'!F71</f>
        <v>0</v>
      </c>
      <c r="M58" s="47">
        <f>'Обосн.расходов (2026)'!F70</f>
        <v>0</v>
      </c>
      <c r="N58" s="71"/>
    </row>
    <row r="59" spans="1:15" ht="30" x14ac:dyDescent="0.25">
      <c r="A59" s="48" t="s">
        <v>47</v>
      </c>
      <c r="B59" s="45"/>
      <c r="C59" s="45" t="s">
        <v>49</v>
      </c>
      <c r="D59" s="45"/>
      <c r="E59" s="45"/>
      <c r="F59" s="45"/>
      <c r="G59" s="45" t="s">
        <v>6</v>
      </c>
      <c r="H59" s="45" t="s">
        <v>355</v>
      </c>
      <c r="I59" s="45" t="s">
        <v>49</v>
      </c>
      <c r="J59" s="49"/>
      <c r="K59" s="47">
        <f>'Обосн.расходов 2024'!F61</f>
        <v>0</v>
      </c>
      <c r="L59" s="47">
        <f>'обос расходов 2025'!F60</f>
        <v>0</v>
      </c>
      <c r="M59" s="47">
        <f>'Обосн.расходов (2026)'!F59</f>
        <v>0</v>
      </c>
      <c r="N59" s="101"/>
    </row>
    <row r="60" spans="1:15" ht="30" x14ac:dyDescent="0.25">
      <c r="A60" s="48" t="s">
        <v>47</v>
      </c>
      <c r="B60" s="45"/>
      <c r="C60" s="45" t="s">
        <v>49</v>
      </c>
      <c r="D60" s="45" t="s">
        <v>426</v>
      </c>
      <c r="E60" s="45" t="s">
        <v>590</v>
      </c>
      <c r="F60" s="45" t="s">
        <v>589</v>
      </c>
      <c r="G60" s="45" t="s">
        <v>8</v>
      </c>
      <c r="H60" s="45" t="s">
        <v>355</v>
      </c>
      <c r="I60" s="45" t="s">
        <v>49</v>
      </c>
      <c r="J60" s="49" t="s">
        <v>640</v>
      </c>
      <c r="K60" s="47">
        <v>125000</v>
      </c>
      <c r="L60" s="47">
        <f>'обос расходов 2025'!F66</f>
        <v>0</v>
      </c>
      <c r="M60" s="47">
        <f>'Обосн.расходов (2026)'!F65</f>
        <v>0</v>
      </c>
      <c r="N60" s="43"/>
    </row>
    <row r="61" spans="1:15" s="72" customFormat="1" ht="28.5" x14ac:dyDescent="0.2">
      <c r="A61" s="68" t="s">
        <v>50</v>
      </c>
      <c r="B61" s="69" t="s">
        <v>51</v>
      </c>
      <c r="C61" s="69" t="s">
        <v>52</v>
      </c>
      <c r="D61" s="69"/>
      <c r="E61" s="69"/>
      <c r="F61" s="69"/>
      <c r="G61" s="69"/>
      <c r="H61" s="69" t="s">
        <v>355</v>
      </c>
      <c r="I61" s="69" t="s">
        <v>52</v>
      </c>
      <c r="J61" s="315"/>
      <c r="K61" s="70">
        <f>K62+K63</f>
        <v>125000</v>
      </c>
      <c r="L61" s="70">
        <f>L62+L63</f>
        <v>0</v>
      </c>
      <c r="M61" s="70">
        <f>M62+M63</f>
        <v>0</v>
      </c>
      <c r="N61" s="71" t="s">
        <v>23</v>
      </c>
    </row>
    <row r="62" spans="1:15" ht="30" x14ac:dyDescent="0.25">
      <c r="A62" s="48" t="s">
        <v>50</v>
      </c>
      <c r="B62" s="45"/>
      <c r="C62" s="45" t="s">
        <v>52</v>
      </c>
      <c r="D62" s="45"/>
      <c r="E62" s="45"/>
      <c r="F62" s="45"/>
      <c r="G62" s="45" t="s">
        <v>6</v>
      </c>
      <c r="H62" s="45" t="s">
        <v>355</v>
      </c>
      <c r="I62" s="45" t="s">
        <v>52</v>
      </c>
      <c r="J62" s="49"/>
      <c r="K62" s="47"/>
      <c r="L62" s="47"/>
      <c r="M62" s="47"/>
      <c r="N62" s="43"/>
    </row>
    <row r="63" spans="1:15" ht="30" x14ac:dyDescent="0.25">
      <c r="A63" s="48" t="s">
        <v>50</v>
      </c>
      <c r="B63" s="45"/>
      <c r="C63" s="45" t="s">
        <v>52</v>
      </c>
      <c r="D63" s="45" t="s">
        <v>426</v>
      </c>
      <c r="E63" s="45" t="s">
        <v>590</v>
      </c>
      <c r="F63" s="45" t="s">
        <v>589</v>
      </c>
      <c r="G63" s="45" t="s">
        <v>8</v>
      </c>
      <c r="H63" s="45" t="s">
        <v>355</v>
      </c>
      <c r="I63" s="45" t="s">
        <v>52</v>
      </c>
      <c r="J63" s="49" t="s">
        <v>640</v>
      </c>
      <c r="K63" s="47">
        <v>125000</v>
      </c>
      <c r="L63" s="47">
        <v>0</v>
      </c>
      <c r="M63" s="47">
        <v>0</v>
      </c>
      <c r="N63" s="43"/>
    </row>
    <row r="64" spans="1:15" s="72" customFormat="1" ht="42.75" x14ac:dyDescent="0.2">
      <c r="A64" s="68" t="s">
        <v>53</v>
      </c>
      <c r="B64" s="69" t="s">
        <v>54</v>
      </c>
      <c r="C64" s="69" t="s">
        <v>55</v>
      </c>
      <c r="D64" s="69"/>
      <c r="E64" s="69"/>
      <c r="F64" s="69"/>
      <c r="G64" s="69"/>
      <c r="H64" s="69" t="s">
        <v>357</v>
      </c>
      <c r="I64" s="69" t="s">
        <v>55</v>
      </c>
      <c r="J64" s="315"/>
      <c r="K64" s="70">
        <f>K65+K66+K67+K69+ K68</f>
        <v>6977830.9100000001</v>
      </c>
      <c r="L64" s="70">
        <f>L65+L66+L68</f>
        <v>7252623.9100000001</v>
      </c>
      <c r="M64" s="70">
        <f>M65+M66+M68</f>
        <v>7252623.9100000001</v>
      </c>
      <c r="N64" s="71" t="s">
        <v>23</v>
      </c>
    </row>
    <row r="65" spans="1:14" ht="30" x14ac:dyDescent="0.25">
      <c r="A65" s="48" t="s">
        <v>56</v>
      </c>
      <c r="B65" s="45" t="s">
        <v>57</v>
      </c>
      <c r="C65" s="45" t="s">
        <v>55</v>
      </c>
      <c r="D65" s="45" t="s">
        <v>425</v>
      </c>
      <c r="E65" s="45" t="s">
        <v>460</v>
      </c>
      <c r="F65" s="45" t="s">
        <v>466</v>
      </c>
      <c r="G65" s="45" t="s">
        <v>6</v>
      </c>
      <c r="H65" s="45" t="s">
        <v>357</v>
      </c>
      <c r="I65" s="45" t="s">
        <v>55</v>
      </c>
      <c r="J65" s="49" t="s">
        <v>640</v>
      </c>
      <c r="K65" s="47">
        <f>'Обосн.расходов 2024'!D117</f>
        <v>535765.81999999995</v>
      </c>
      <c r="L65" s="47">
        <f>'обос расходов 2025'!D116</f>
        <v>604531.22</v>
      </c>
      <c r="M65" s="47">
        <f>'Обосн.расходов (2026)'!D115</f>
        <v>604531.22</v>
      </c>
      <c r="N65" s="43" t="s">
        <v>23</v>
      </c>
    </row>
    <row r="66" spans="1:14" x14ac:dyDescent="0.25">
      <c r="A66" s="48" t="s">
        <v>356</v>
      </c>
      <c r="B66" s="45"/>
      <c r="C66" s="45" t="s">
        <v>55</v>
      </c>
      <c r="D66" s="45" t="s">
        <v>426</v>
      </c>
      <c r="E66" s="45" t="s">
        <v>590</v>
      </c>
      <c r="F66" s="45" t="s">
        <v>589</v>
      </c>
      <c r="G66" s="45" t="s">
        <v>8</v>
      </c>
      <c r="H66" s="45" t="s">
        <v>357</v>
      </c>
      <c r="I66" s="45" t="s">
        <v>55</v>
      </c>
      <c r="J66" s="49" t="s">
        <v>640</v>
      </c>
      <c r="K66" s="47">
        <f>'Обосн.расходов 2024'!D131</f>
        <v>6308005.6299999999</v>
      </c>
      <c r="L66" s="47">
        <f>'обос расходов 2025'!D130</f>
        <v>6343728.8099999996</v>
      </c>
      <c r="M66" s="47">
        <f>'Обосн.расходов (2026)'!D129</f>
        <v>6343728.8099999996</v>
      </c>
      <c r="N66" s="43"/>
    </row>
    <row r="67" spans="1:14" x14ac:dyDescent="0.25">
      <c r="A67" s="48" t="s">
        <v>356</v>
      </c>
      <c r="B67" s="45"/>
      <c r="C67" s="45" t="s">
        <v>55</v>
      </c>
      <c r="D67" s="45" t="s">
        <v>464</v>
      </c>
      <c r="E67" s="49" t="s">
        <v>587</v>
      </c>
      <c r="F67" s="45" t="s">
        <v>589</v>
      </c>
      <c r="G67" s="45" t="s">
        <v>9</v>
      </c>
      <c r="H67" s="45" t="s">
        <v>357</v>
      </c>
      <c r="I67" s="45" t="s">
        <v>55</v>
      </c>
      <c r="J67" s="49" t="s">
        <v>640</v>
      </c>
      <c r="K67" s="47">
        <f>'Обосн.расходов 2024'!D145</f>
        <v>23607.71</v>
      </c>
      <c r="L67" s="47"/>
      <c r="M67" s="47"/>
      <c r="N67" s="100"/>
    </row>
    <row r="68" spans="1:14" x14ac:dyDescent="0.25">
      <c r="A68" s="48" t="s">
        <v>336</v>
      </c>
      <c r="B68" s="45" t="s">
        <v>58</v>
      </c>
      <c r="C68" s="45" t="s">
        <v>55</v>
      </c>
      <c r="D68" s="45" t="s">
        <v>647</v>
      </c>
      <c r="E68" s="45" t="s">
        <v>648</v>
      </c>
      <c r="F68" s="45" t="s">
        <v>589</v>
      </c>
      <c r="G68" s="45" t="s">
        <v>9</v>
      </c>
      <c r="H68" s="45" t="s">
        <v>357</v>
      </c>
      <c r="I68" s="45" t="s">
        <v>55</v>
      </c>
      <c r="J68" s="45" t="s">
        <v>640</v>
      </c>
      <c r="K68" s="47">
        <f>'Обосн.расходов 2024'!D159</f>
        <v>101489.25</v>
      </c>
      <c r="L68" s="47">
        <v>304363.88</v>
      </c>
      <c r="M68" s="47">
        <v>304363.88</v>
      </c>
      <c r="N68" s="43" t="s">
        <v>23</v>
      </c>
    </row>
    <row r="69" spans="1:14" x14ac:dyDescent="0.25">
      <c r="A69" s="48" t="s">
        <v>713</v>
      </c>
      <c r="B69" s="45"/>
      <c r="C69" s="45" t="s">
        <v>55</v>
      </c>
      <c r="D69" s="45" t="s">
        <v>426</v>
      </c>
      <c r="E69" s="45" t="s">
        <v>590</v>
      </c>
      <c r="F69" s="45" t="s">
        <v>589</v>
      </c>
      <c r="G69" s="45" t="s">
        <v>8</v>
      </c>
      <c r="H69" s="45" t="s">
        <v>364</v>
      </c>
      <c r="I69" s="45" t="s">
        <v>55</v>
      </c>
      <c r="J69" s="45" t="s">
        <v>640</v>
      </c>
      <c r="K69" s="47">
        <v>8962.5</v>
      </c>
      <c r="L69" s="47"/>
      <c r="M69" s="47"/>
      <c r="N69" s="340"/>
    </row>
    <row r="70" spans="1:14" ht="45" x14ac:dyDescent="0.25">
      <c r="A70" s="48" t="s">
        <v>59</v>
      </c>
      <c r="B70" s="45" t="s">
        <v>287</v>
      </c>
      <c r="C70" s="45" t="s">
        <v>60</v>
      </c>
      <c r="D70" s="45"/>
      <c r="E70" s="45"/>
      <c r="F70" s="45"/>
      <c r="G70" s="45"/>
      <c r="H70" s="45"/>
      <c r="I70" s="45"/>
      <c r="J70" s="45"/>
      <c r="K70" s="47"/>
      <c r="L70" s="47"/>
      <c r="M70" s="47"/>
      <c r="N70" s="43" t="s">
        <v>23</v>
      </c>
    </row>
    <row r="71" spans="1:14" ht="30" x14ac:dyDescent="0.25">
      <c r="A71" s="48" t="s">
        <v>61</v>
      </c>
      <c r="B71" s="45" t="s">
        <v>288</v>
      </c>
      <c r="C71" s="45" t="s">
        <v>60</v>
      </c>
      <c r="D71" s="45"/>
      <c r="E71" s="45"/>
      <c r="F71" s="45"/>
      <c r="G71" s="45"/>
      <c r="H71" s="45"/>
      <c r="I71" s="45"/>
      <c r="J71" s="45"/>
      <c r="K71" s="47"/>
      <c r="L71" s="47"/>
      <c r="M71" s="47"/>
      <c r="N71" s="43" t="s">
        <v>23</v>
      </c>
    </row>
    <row r="72" spans="1:14" s="72" customFormat="1" ht="14.25" x14ac:dyDescent="0.2">
      <c r="A72" s="68" t="s">
        <v>62</v>
      </c>
      <c r="B72" s="69" t="s">
        <v>63</v>
      </c>
      <c r="C72" s="69" t="s">
        <v>64</v>
      </c>
      <c r="D72" s="69"/>
      <c r="E72" s="69"/>
      <c r="F72" s="69"/>
      <c r="G72" s="69"/>
      <c r="H72" s="69"/>
      <c r="I72" s="69"/>
      <c r="J72" s="69"/>
      <c r="K72" s="70">
        <f>K73+K74+K75+K76+K77</f>
        <v>0</v>
      </c>
      <c r="L72" s="70">
        <f>L73+L74+L75+L76+L77</f>
        <v>0</v>
      </c>
      <c r="M72" s="70">
        <f>M73+M74+M75+M76+M77</f>
        <v>0</v>
      </c>
      <c r="N72" s="71" t="s">
        <v>23</v>
      </c>
    </row>
    <row r="73" spans="1:14" ht="45" x14ac:dyDescent="0.25">
      <c r="A73" s="48" t="s">
        <v>65</v>
      </c>
      <c r="B73" s="45" t="s">
        <v>66</v>
      </c>
      <c r="C73" s="45" t="s">
        <v>67</v>
      </c>
      <c r="D73" s="45"/>
      <c r="E73" s="45"/>
      <c r="F73" s="49"/>
      <c r="G73" s="45"/>
      <c r="H73" s="45"/>
      <c r="I73" s="45"/>
      <c r="J73" s="45"/>
      <c r="K73" s="47"/>
      <c r="L73" s="47"/>
      <c r="M73" s="47"/>
      <c r="N73" s="43" t="s">
        <v>23</v>
      </c>
    </row>
    <row r="74" spans="1:14" ht="49.5" customHeight="1" x14ac:dyDescent="0.25">
      <c r="A74" s="48" t="s">
        <v>68</v>
      </c>
      <c r="B74" s="45" t="s">
        <v>69</v>
      </c>
      <c r="C74" s="45" t="s">
        <v>70</v>
      </c>
      <c r="D74" s="45"/>
      <c r="E74" s="45"/>
      <c r="F74" s="49"/>
      <c r="G74" s="45"/>
      <c r="H74" s="45"/>
      <c r="I74" s="45"/>
      <c r="J74" s="45"/>
      <c r="K74" s="47"/>
      <c r="L74" s="47"/>
      <c r="M74" s="47"/>
      <c r="N74" s="43" t="s">
        <v>23</v>
      </c>
    </row>
    <row r="75" spans="1:14" ht="45" x14ac:dyDescent="0.25">
      <c r="A75" s="48" t="s">
        <v>71</v>
      </c>
      <c r="B75" s="45" t="s">
        <v>72</v>
      </c>
      <c r="C75" s="45" t="s">
        <v>73</v>
      </c>
      <c r="D75" s="45"/>
      <c r="E75" s="45"/>
      <c r="F75" s="49"/>
      <c r="G75" s="45"/>
      <c r="H75" s="45"/>
      <c r="I75" s="45"/>
      <c r="J75" s="45"/>
      <c r="K75" s="47"/>
      <c r="L75" s="47"/>
      <c r="M75" s="47"/>
      <c r="N75" s="43" t="s">
        <v>23</v>
      </c>
    </row>
    <row r="76" spans="1:14" ht="66.75" customHeight="1" x14ac:dyDescent="0.25">
      <c r="A76" s="48" t="s">
        <v>74</v>
      </c>
      <c r="B76" s="45" t="s">
        <v>75</v>
      </c>
      <c r="C76" s="45" t="s">
        <v>76</v>
      </c>
      <c r="D76" s="45"/>
      <c r="E76" s="45"/>
      <c r="F76" s="49"/>
      <c r="G76" s="45"/>
      <c r="H76" s="45"/>
      <c r="I76" s="45"/>
      <c r="J76" s="45"/>
      <c r="K76" s="47"/>
      <c r="L76" s="47"/>
      <c r="M76" s="47"/>
      <c r="N76" s="43" t="s">
        <v>23</v>
      </c>
    </row>
    <row r="77" spans="1:14" x14ac:dyDescent="0.25">
      <c r="A77" s="48" t="s">
        <v>289</v>
      </c>
      <c r="B77" s="45" t="s">
        <v>77</v>
      </c>
      <c r="C77" s="45" t="s">
        <v>78</v>
      </c>
      <c r="D77" s="45"/>
      <c r="E77" s="45"/>
      <c r="F77" s="49"/>
      <c r="G77" s="45"/>
      <c r="H77" s="45"/>
      <c r="I77" s="45"/>
      <c r="J77" s="45"/>
      <c r="K77" s="47"/>
      <c r="L77" s="47"/>
      <c r="M77" s="47"/>
      <c r="N77" s="43" t="s">
        <v>23</v>
      </c>
    </row>
    <row r="78" spans="1:14" s="72" customFormat="1" ht="14.25" x14ac:dyDescent="0.2">
      <c r="A78" s="68" t="s">
        <v>79</v>
      </c>
      <c r="B78" s="69" t="s">
        <v>80</v>
      </c>
      <c r="C78" s="69" t="s">
        <v>81</v>
      </c>
      <c r="D78" s="69"/>
      <c r="E78" s="69"/>
      <c r="F78" s="69"/>
      <c r="G78" s="69"/>
      <c r="H78" s="69"/>
      <c r="I78" s="69" t="s">
        <v>81</v>
      </c>
      <c r="J78" s="69"/>
      <c r="K78" s="70">
        <f>K79+K82+K85</f>
        <v>1454330.23</v>
      </c>
      <c r="L78" s="70">
        <f>L79+L82+L85</f>
        <v>1454330.23</v>
      </c>
      <c r="M78" s="70">
        <f>M79+M82+M85</f>
        <v>1454330.23</v>
      </c>
      <c r="N78" s="71" t="s">
        <v>23</v>
      </c>
    </row>
    <row r="79" spans="1:14" s="72" customFormat="1" ht="34.5" customHeight="1" x14ac:dyDescent="0.2">
      <c r="A79" s="68" t="s">
        <v>337</v>
      </c>
      <c r="B79" s="69" t="s">
        <v>82</v>
      </c>
      <c r="C79" s="69" t="s">
        <v>83</v>
      </c>
      <c r="D79" s="69"/>
      <c r="E79" s="69"/>
      <c r="F79" s="69"/>
      <c r="G79" s="69"/>
      <c r="H79" s="69" t="s">
        <v>361</v>
      </c>
      <c r="I79" s="69" t="s">
        <v>83</v>
      </c>
      <c r="J79" s="315"/>
      <c r="K79" s="70">
        <f>K80+K81</f>
        <v>1454330.23</v>
      </c>
      <c r="L79" s="70">
        <f>L80+L81</f>
        <v>1454330.23</v>
      </c>
      <c r="M79" s="70">
        <f>M80+M81</f>
        <v>1454330.23</v>
      </c>
      <c r="N79" s="71" t="s">
        <v>23</v>
      </c>
    </row>
    <row r="80" spans="1:14" x14ac:dyDescent="0.25">
      <c r="A80" s="48" t="s">
        <v>360</v>
      </c>
      <c r="B80" s="45"/>
      <c r="C80" s="45" t="s">
        <v>83</v>
      </c>
      <c r="D80" s="45" t="s">
        <v>425</v>
      </c>
      <c r="E80" s="45" t="s">
        <v>460</v>
      </c>
      <c r="F80" s="45" t="s">
        <v>466</v>
      </c>
      <c r="G80" s="45" t="s">
        <v>6</v>
      </c>
      <c r="H80" s="45" t="s">
        <v>361</v>
      </c>
      <c r="I80" s="45" t="s">
        <v>83</v>
      </c>
      <c r="J80" s="49" t="s">
        <v>640</v>
      </c>
      <c r="K80" s="47">
        <f>'Обосн.расходов 2024'!E189+'Обосн.расходов 2024'!E190</f>
        <v>280000</v>
      </c>
      <c r="L80" s="47">
        <f>'обос расходов 2025'!E173+'обос расходов 2025'!E174</f>
        <v>280000</v>
      </c>
      <c r="M80" s="47">
        <f>'Обосн.расходов (2026)'!E172+'Обосн.расходов (2026)'!E173</f>
        <v>280000</v>
      </c>
      <c r="N80" s="102"/>
    </row>
    <row r="81" spans="1:14" x14ac:dyDescent="0.25">
      <c r="A81" s="48" t="s">
        <v>360</v>
      </c>
      <c r="B81" s="45"/>
      <c r="C81" s="45" t="s">
        <v>83</v>
      </c>
      <c r="D81" s="45" t="s">
        <v>426</v>
      </c>
      <c r="E81" s="45" t="s">
        <v>590</v>
      </c>
      <c r="F81" s="313" t="s">
        <v>641</v>
      </c>
      <c r="G81" s="45" t="s">
        <v>8</v>
      </c>
      <c r="H81" s="45" t="s">
        <v>361</v>
      </c>
      <c r="I81" s="45" t="s">
        <v>83</v>
      </c>
      <c r="J81" s="49" t="s">
        <v>640</v>
      </c>
      <c r="K81" s="47">
        <f>'Обосн.расходов 2024'!E195+'Обосн.расходов 2024'!E196</f>
        <v>1174330.23</v>
      </c>
      <c r="L81" s="47">
        <f>'обос расходов 2025'!E179+'обос расходов 2025'!E180</f>
        <v>1174330.23</v>
      </c>
      <c r="M81" s="47">
        <f>'Обосн.расходов (2026)'!E178+'Обосн.расходов (2026)'!E179</f>
        <v>1174330.23</v>
      </c>
      <c r="N81" s="102"/>
    </row>
    <row r="82" spans="1:14" s="72" customFormat="1" ht="42.75" x14ac:dyDescent="0.2">
      <c r="A82" s="68" t="s">
        <v>84</v>
      </c>
      <c r="B82" s="69" t="s">
        <v>85</v>
      </c>
      <c r="C82" s="69" t="s">
        <v>86</v>
      </c>
      <c r="D82" s="69"/>
      <c r="E82" s="69"/>
      <c r="F82" s="69"/>
      <c r="G82" s="69"/>
      <c r="H82" s="69"/>
      <c r="I82" s="69" t="s">
        <v>86</v>
      </c>
      <c r="J82" s="69"/>
      <c r="K82" s="70">
        <f>K83+K84</f>
        <v>0</v>
      </c>
      <c r="L82" s="70">
        <f>L83+L84</f>
        <v>0</v>
      </c>
      <c r="M82" s="70">
        <f>M83+M84</f>
        <v>0</v>
      </c>
      <c r="N82" s="71" t="s">
        <v>23</v>
      </c>
    </row>
    <row r="83" spans="1:14" ht="47.25" customHeight="1" x14ac:dyDescent="0.25">
      <c r="A83" s="48" t="s">
        <v>84</v>
      </c>
      <c r="B83" s="45"/>
      <c r="C83" s="45" t="s">
        <v>86</v>
      </c>
      <c r="D83" s="45"/>
      <c r="E83" s="45"/>
      <c r="F83" s="45"/>
      <c r="G83" s="45" t="s">
        <v>6</v>
      </c>
      <c r="H83" s="45" t="s">
        <v>361</v>
      </c>
      <c r="I83" s="45" t="s">
        <v>86</v>
      </c>
      <c r="J83" s="45"/>
      <c r="K83" s="47">
        <f>'Обосн.расходов 2024'!E191</f>
        <v>0</v>
      </c>
      <c r="L83" s="47">
        <f>'обос расходов 2025'!E175</f>
        <v>0</v>
      </c>
      <c r="M83" s="47">
        <f>'Обосн.расходов (2026)'!E174</f>
        <v>0</v>
      </c>
      <c r="N83" s="102"/>
    </row>
    <row r="84" spans="1:14" ht="45" x14ac:dyDescent="0.25">
      <c r="A84" s="48" t="s">
        <v>84</v>
      </c>
      <c r="B84" s="45"/>
      <c r="C84" s="45" t="s">
        <v>86</v>
      </c>
      <c r="D84" s="45"/>
      <c r="E84" s="45"/>
      <c r="F84" s="45"/>
      <c r="G84" s="45" t="s">
        <v>8</v>
      </c>
      <c r="H84" s="45" t="s">
        <v>361</v>
      </c>
      <c r="I84" s="45" t="s">
        <v>86</v>
      </c>
      <c r="J84" s="45"/>
      <c r="K84" s="47">
        <f>'Обосн.расходов 2024'!E197</f>
        <v>0</v>
      </c>
      <c r="L84" s="47">
        <f>'обос расходов 2025'!E181</f>
        <v>0</v>
      </c>
      <c r="M84" s="47">
        <f>'Обосн.расходов (2026)'!E180</f>
        <v>0</v>
      </c>
      <c r="N84" s="43"/>
    </row>
    <row r="85" spans="1:14" s="72" customFormat="1" ht="31.5" customHeight="1" x14ac:dyDescent="0.2">
      <c r="A85" s="68" t="s">
        <v>87</v>
      </c>
      <c r="B85" s="69" t="s">
        <v>88</v>
      </c>
      <c r="C85" s="69" t="s">
        <v>89</v>
      </c>
      <c r="D85" s="69"/>
      <c r="E85" s="69"/>
      <c r="F85" s="69"/>
      <c r="G85" s="69"/>
      <c r="H85" s="69"/>
      <c r="I85" s="69" t="s">
        <v>89</v>
      </c>
      <c r="J85" s="69"/>
      <c r="K85" s="70">
        <f>K86+K87</f>
        <v>0</v>
      </c>
      <c r="L85" s="70">
        <f>L86+L87</f>
        <v>0</v>
      </c>
      <c r="M85" s="70">
        <f>M86+M87</f>
        <v>0</v>
      </c>
      <c r="N85" s="71" t="s">
        <v>23</v>
      </c>
    </row>
    <row r="86" spans="1:14" ht="31.5" customHeight="1" x14ac:dyDescent="0.25">
      <c r="A86" s="48" t="s">
        <v>87</v>
      </c>
      <c r="B86" s="45"/>
      <c r="C86" s="45" t="s">
        <v>89</v>
      </c>
      <c r="D86" s="45"/>
      <c r="E86" s="45"/>
      <c r="F86" s="45"/>
      <c r="G86" s="45" t="s">
        <v>6</v>
      </c>
      <c r="H86" s="45" t="s">
        <v>363</v>
      </c>
      <c r="I86" s="45" t="s">
        <v>89</v>
      </c>
      <c r="J86" s="45"/>
      <c r="K86" s="47">
        <f>'Обосн.расходов 2024'!E192</f>
        <v>0</v>
      </c>
      <c r="L86" s="47">
        <f>'обос расходов 2025'!E176</f>
        <v>0</v>
      </c>
      <c r="M86" s="47">
        <f>'Обосн.расходов (2026)'!E175</f>
        <v>0</v>
      </c>
      <c r="N86" s="43"/>
    </row>
    <row r="87" spans="1:14" x14ac:dyDescent="0.25">
      <c r="A87" s="48" t="s">
        <v>362</v>
      </c>
      <c r="B87" s="45"/>
      <c r="C87" s="45" t="s">
        <v>89</v>
      </c>
      <c r="D87" s="45"/>
      <c r="E87" s="45"/>
      <c r="F87" s="45"/>
      <c r="G87" s="45" t="s">
        <v>6</v>
      </c>
      <c r="H87" s="45" t="s">
        <v>364</v>
      </c>
      <c r="I87" s="45" t="s">
        <v>89</v>
      </c>
      <c r="J87" s="45"/>
      <c r="K87" s="47">
        <f>'Обосн.расходов 2024'!E193</f>
        <v>0</v>
      </c>
      <c r="L87" s="47">
        <f>'обос расходов 2025'!E182</f>
        <v>0</v>
      </c>
      <c r="M87" s="47">
        <f>'Обосн.расходов (2026)'!E181</f>
        <v>0</v>
      </c>
      <c r="N87" s="43"/>
    </row>
    <row r="88" spans="1:14" ht="30" x14ac:dyDescent="0.25">
      <c r="A88" s="48" t="s">
        <v>90</v>
      </c>
      <c r="B88" s="45" t="s">
        <v>91</v>
      </c>
      <c r="C88" s="45" t="s">
        <v>23</v>
      </c>
      <c r="D88" s="45"/>
      <c r="E88" s="45"/>
      <c r="F88" s="49"/>
      <c r="G88" s="45"/>
      <c r="H88" s="45"/>
      <c r="I88" s="45"/>
      <c r="J88" s="45"/>
      <c r="K88" s="47"/>
      <c r="L88" s="47"/>
      <c r="M88" s="47"/>
      <c r="N88" s="43" t="s">
        <v>23</v>
      </c>
    </row>
    <row r="89" spans="1:14" ht="30" x14ac:dyDescent="0.25">
      <c r="A89" s="48" t="s">
        <v>338</v>
      </c>
      <c r="B89" s="45" t="s">
        <v>92</v>
      </c>
      <c r="C89" s="45" t="s">
        <v>265</v>
      </c>
      <c r="D89" s="45"/>
      <c r="E89" s="45"/>
      <c r="F89" s="49"/>
      <c r="G89" s="45"/>
      <c r="H89" s="45"/>
      <c r="I89" s="45"/>
      <c r="J89" s="45"/>
      <c r="K89" s="47"/>
      <c r="L89" s="47"/>
      <c r="M89" s="47"/>
      <c r="N89" s="43"/>
    </row>
    <row r="90" spans="1:14" x14ac:dyDescent="0.25">
      <c r="A90" s="48" t="s">
        <v>292</v>
      </c>
      <c r="B90" s="45" t="s">
        <v>93</v>
      </c>
      <c r="C90" s="45" t="s">
        <v>266</v>
      </c>
      <c r="D90" s="45"/>
      <c r="E90" s="45"/>
      <c r="F90" s="49"/>
      <c r="G90" s="45"/>
      <c r="H90" s="45"/>
      <c r="I90" s="45"/>
      <c r="J90" s="45"/>
      <c r="K90" s="47"/>
      <c r="L90" s="47"/>
      <c r="M90" s="47"/>
      <c r="N90" s="43"/>
    </row>
    <row r="91" spans="1:14" ht="45" x14ac:dyDescent="0.25">
      <c r="A91" s="48" t="s">
        <v>293</v>
      </c>
      <c r="B91" s="45" t="s">
        <v>94</v>
      </c>
      <c r="C91" s="45" t="s">
        <v>267</v>
      </c>
      <c r="D91" s="45"/>
      <c r="E91" s="45"/>
      <c r="F91" s="49"/>
      <c r="G91" s="45"/>
      <c r="H91" s="45"/>
      <c r="I91" s="45"/>
      <c r="J91" s="45"/>
      <c r="K91" s="47"/>
      <c r="L91" s="47"/>
      <c r="M91" s="47"/>
      <c r="N91" s="43"/>
    </row>
    <row r="92" spans="1:14" ht="30" x14ac:dyDescent="0.25">
      <c r="A92" s="48" t="s">
        <v>294</v>
      </c>
      <c r="B92" s="45" t="s">
        <v>290</v>
      </c>
      <c r="C92" s="45" t="s">
        <v>291</v>
      </c>
      <c r="D92" s="45"/>
      <c r="E92" s="45"/>
      <c r="F92" s="49"/>
      <c r="G92" s="45"/>
      <c r="H92" s="45"/>
      <c r="I92" s="45"/>
      <c r="J92" s="45"/>
      <c r="K92" s="47"/>
      <c r="L92" s="47"/>
      <c r="M92" s="47"/>
      <c r="N92" s="43" t="s">
        <v>23</v>
      </c>
    </row>
    <row r="93" spans="1:14" ht="30" x14ac:dyDescent="0.25">
      <c r="A93" s="48" t="s">
        <v>95</v>
      </c>
      <c r="B93" s="45" t="s">
        <v>96</v>
      </c>
      <c r="C93" s="45" t="s">
        <v>23</v>
      </c>
      <c r="D93" s="45"/>
      <c r="E93" s="45"/>
      <c r="F93" s="49"/>
      <c r="G93" s="45"/>
      <c r="H93" s="45"/>
      <c r="I93" s="45"/>
      <c r="J93" s="45"/>
      <c r="K93" s="47"/>
      <c r="L93" s="47"/>
      <c r="M93" s="47"/>
      <c r="N93" s="43" t="s">
        <v>23</v>
      </c>
    </row>
    <row r="94" spans="1:14" ht="45" x14ac:dyDescent="0.25">
      <c r="A94" s="48" t="s">
        <v>97</v>
      </c>
      <c r="B94" s="45" t="s">
        <v>98</v>
      </c>
      <c r="C94" s="69" t="s">
        <v>99</v>
      </c>
      <c r="D94" s="45"/>
      <c r="E94" s="45"/>
      <c r="F94" s="49"/>
      <c r="G94" s="45"/>
      <c r="H94" s="45"/>
      <c r="I94" s="69" t="s">
        <v>99</v>
      </c>
      <c r="J94" s="45"/>
      <c r="K94" s="47"/>
      <c r="L94" s="47"/>
      <c r="M94" s="47"/>
      <c r="N94" s="43" t="s">
        <v>23</v>
      </c>
    </row>
    <row r="95" spans="1:14" ht="47.25" customHeight="1" x14ac:dyDescent="0.25">
      <c r="A95" s="48" t="s">
        <v>97</v>
      </c>
      <c r="B95" s="45"/>
      <c r="C95" s="45"/>
      <c r="D95" s="45"/>
      <c r="E95" s="45"/>
      <c r="F95" s="49"/>
      <c r="G95" s="45"/>
      <c r="H95" s="45"/>
      <c r="I95" s="45" t="s">
        <v>99</v>
      </c>
      <c r="J95" s="45"/>
      <c r="K95" s="47"/>
      <c r="L95" s="47"/>
      <c r="M95" s="47"/>
      <c r="N95" s="43"/>
    </row>
    <row r="96" spans="1:14" s="72" customFormat="1" ht="14.25" x14ac:dyDescent="0.2">
      <c r="A96" s="68" t="s">
        <v>372</v>
      </c>
      <c r="B96" s="69" t="s">
        <v>100</v>
      </c>
      <c r="C96" s="69" t="s">
        <v>23</v>
      </c>
      <c r="D96" s="69"/>
      <c r="E96" s="69"/>
      <c r="F96" s="69"/>
      <c r="G96" s="69"/>
      <c r="H96" s="69"/>
      <c r="I96" s="69" t="s">
        <v>23</v>
      </c>
      <c r="J96" s="69"/>
      <c r="K96" s="70">
        <f>K100+K172</f>
        <v>7651234.5499999998</v>
      </c>
      <c r="L96" s="70">
        <f>L100+L172</f>
        <v>9483637.1600000001</v>
      </c>
      <c r="M96" s="70">
        <f>M100+M172</f>
        <v>9483637.1600000001</v>
      </c>
      <c r="N96" s="71"/>
    </row>
    <row r="97" spans="1:14" ht="45" x14ac:dyDescent="0.25">
      <c r="A97" s="48" t="s">
        <v>339</v>
      </c>
      <c r="B97" s="45" t="s">
        <v>101</v>
      </c>
      <c r="C97" s="45" t="s">
        <v>102</v>
      </c>
      <c r="D97" s="45"/>
      <c r="E97" s="45"/>
      <c r="F97" s="49"/>
      <c r="G97" s="45"/>
      <c r="H97" s="45"/>
      <c r="I97" s="45"/>
      <c r="J97" s="45"/>
      <c r="K97" s="47"/>
      <c r="L97" s="47"/>
      <c r="M97" s="47"/>
      <c r="N97" s="43"/>
    </row>
    <row r="98" spans="1:14" ht="30" x14ac:dyDescent="0.25">
      <c r="A98" s="48" t="s">
        <v>340</v>
      </c>
      <c r="B98" s="45" t="s">
        <v>103</v>
      </c>
      <c r="C98" s="45" t="s">
        <v>104</v>
      </c>
      <c r="D98" s="45"/>
      <c r="E98" s="45"/>
      <c r="F98" s="49"/>
      <c r="G98" s="45"/>
      <c r="H98" s="45"/>
      <c r="I98" s="45" t="s">
        <v>104</v>
      </c>
      <c r="J98" s="45"/>
      <c r="K98" s="47">
        <f>K99</f>
        <v>0</v>
      </c>
      <c r="L98" s="47">
        <f>L99</f>
        <v>0</v>
      </c>
      <c r="M98" s="47">
        <f>M99</f>
        <v>0</v>
      </c>
      <c r="N98" s="43"/>
    </row>
    <row r="99" spans="1:14" ht="30" x14ac:dyDescent="0.25">
      <c r="A99" s="48" t="s">
        <v>340</v>
      </c>
      <c r="B99" s="45"/>
      <c r="C99" s="45"/>
      <c r="D99" s="45"/>
      <c r="E99" s="45"/>
      <c r="F99" s="49"/>
      <c r="G99" s="45"/>
      <c r="H99" s="45"/>
      <c r="I99" s="45" t="s">
        <v>104</v>
      </c>
      <c r="J99" s="45"/>
      <c r="K99" s="47"/>
      <c r="L99" s="47"/>
      <c r="M99" s="47"/>
      <c r="N99" s="43"/>
    </row>
    <row r="100" spans="1:14" s="72" customFormat="1" ht="13.5" customHeight="1" x14ac:dyDescent="0.2">
      <c r="A100" s="68" t="s">
        <v>341</v>
      </c>
      <c r="B100" s="69" t="s">
        <v>105</v>
      </c>
      <c r="C100" s="69" t="s">
        <v>106</v>
      </c>
      <c r="D100" s="69"/>
      <c r="E100" s="69"/>
      <c r="F100" s="69"/>
      <c r="G100" s="69"/>
      <c r="H100" s="69"/>
      <c r="I100" s="69" t="s">
        <v>106</v>
      </c>
      <c r="J100" s="69"/>
      <c r="K100" s="70">
        <f>K101+K102+K103</f>
        <v>6551314.5499999998</v>
      </c>
      <c r="L100" s="70">
        <f>L101+L102+L103</f>
        <v>8483717.1600000001</v>
      </c>
      <c r="M100" s="70">
        <f>M101+M102+M103</f>
        <v>8483717.1600000001</v>
      </c>
      <c r="N100" s="71"/>
    </row>
    <row r="101" spans="1:14" s="72" customFormat="1" ht="14.25" x14ac:dyDescent="0.2">
      <c r="A101" s="77" t="s">
        <v>209</v>
      </c>
      <c r="B101" s="69" t="s">
        <v>209</v>
      </c>
      <c r="C101" s="358" t="s">
        <v>106</v>
      </c>
      <c r="D101" s="69" t="s">
        <v>209</v>
      </c>
      <c r="E101" s="69" t="s">
        <v>209</v>
      </c>
      <c r="F101" s="69" t="s">
        <v>209</v>
      </c>
      <c r="G101" s="69" t="s">
        <v>6</v>
      </c>
      <c r="H101" s="69" t="s">
        <v>209</v>
      </c>
      <c r="I101" s="69" t="s">
        <v>209</v>
      </c>
      <c r="J101" s="69" t="s">
        <v>209</v>
      </c>
      <c r="K101" s="70">
        <f>K105+K108+K112+K114+K116+K119+K121+K124+K128+K132+K135+K138+K143+K147+K151+K155+K159+K163+K167+K169</f>
        <v>698840.45</v>
      </c>
      <c r="L101" s="70">
        <f>L105+L108+L112+L114+L116+L119+L121+L124+L128+L132+L135+L138+L143+L147+L151+L155+L159+L163+L167+L169</f>
        <v>1753789.78</v>
      </c>
      <c r="M101" s="70">
        <f>M105+M108+M112+M114+M116+M119+M121+M124+M128+M132+M135+M138+M143+M147+M151+M155+M159+M163+M167+M169</f>
        <v>1753789.78</v>
      </c>
      <c r="N101" s="71"/>
    </row>
    <row r="102" spans="1:14" s="72" customFormat="1" ht="14.25" x14ac:dyDescent="0.2">
      <c r="A102" s="77" t="s">
        <v>209</v>
      </c>
      <c r="B102" s="69" t="s">
        <v>209</v>
      </c>
      <c r="C102" s="359"/>
      <c r="D102" s="69" t="s">
        <v>209</v>
      </c>
      <c r="E102" s="69" t="s">
        <v>209</v>
      </c>
      <c r="F102" s="69" t="s">
        <v>209</v>
      </c>
      <c r="G102" s="69" t="s">
        <v>8</v>
      </c>
      <c r="H102" s="69" t="s">
        <v>209</v>
      </c>
      <c r="I102" s="69" t="s">
        <v>209</v>
      </c>
      <c r="J102" s="69" t="s">
        <v>209</v>
      </c>
      <c r="K102" s="70">
        <f>K106+K113+K115+K117+K120+K122+K125+K129+K133+K139+K144+K148+K152+K156+K160+K164+K170+K109+K136</f>
        <v>5716281.4000000004</v>
      </c>
      <c r="L102" s="70">
        <f>L106+L113+L115+L117+L120+L122+L125+L129+L133+L139+L144+L148+L152+L156+L160+L164+L170+L109+L136</f>
        <v>6593734.6799999997</v>
      </c>
      <c r="M102" s="70">
        <f>M106+M113+M115+M117+M120+M122+M125+M129+M133+M139+M144+M148+M152+M156+M160+M164+M170+M109+M136</f>
        <v>6593734.6799999997</v>
      </c>
      <c r="N102" s="71"/>
    </row>
    <row r="103" spans="1:14" s="72" customFormat="1" ht="14.25" x14ac:dyDescent="0.2">
      <c r="A103" s="77" t="s">
        <v>209</v>
      </c>
      <c r="B103" s="69" t="s">
        <v>209</v>
      </c>
      <c r="C103" s="360"/>
      <c r="D103" s="69" t="s">
        <v>209</v>
      </c>
      <c r="E103" s="69" t="s">
        <v>209</v>
      </c>
      <c r="F103" s="69" t="s">
        <v>209</v>
      </c>
      <c r="G103" s="69" t="s">
        <v>9</v>
      </c>
      <c r="H103" s="69" t="s">
        <v>209</v>
      </c>
      <c r="I103" s="69" t="s">
        <v>209</v>
      </c>
      <c r="J103" s="69" t="s">
        <v>209</v>
      </c>
      <c r="K103" s="70">
        <f>K110+K126+K140+K145+K149+K153+K157+K161+K165+K171</f>
        <v>136192.70000000001</v>
      </c>
      <c r="L103" s="70">
        <f t="shared" ref="L103:M103" si="0">L110+L126+L130+L140+L145+L149+L161+L165+L171+L153+L157</f>
        <v>136192.70000000001</v>
      </c>
      <c r="M103" s="70">
        <f t="shared" si="0"/>
        <v>136192.70000000001</v>
      </c>
      <c r="N103" s="71"/>
    </row>
    <row r="104" spans="1:14" x14ac:dyDescent="0.25">
      <c r="A104" s="68" t="s">
        <v>251</v>
      </c>
      <c r="B104" s="69"/>
      <c r="C104" s="69"/>
      <c r="D104" s="69"/>
      <c r="E104" s="69"/>
      <c r="F104" s="69"/>
      <c r="G104" s="69"/>
      <c r="H104" s="69" t="s">
        <v>411</v>
      </c>
      <c r="I104" s="69"/>
      <c r="J104" s="315"/>
      <c r="K104" s="70">
        <f>K105+K106</f>
        <v>77400</v>
      </c>
      <c r="L104" s="70">
        <f>L105+L106</f>
        <v>86400</v>
      </c>
      <c r="M104" s="70">
        <f>M105+M106</f>
        <v>86400</v>
      </c>
      <c r="N104" s="71"/>
    </row>
    <row r="105" spans="1:14" x14ac:dyDescent="0.25">
      <c r="A105" s="48" t="s">
        <v>233</v>
      </c>
      <c r="B105" s="45"/>
      <c r="C105" s="45" t="s">
        <v>106</v>
      </c>
      <c r="D105" s="45" t="s">
        <v>425</v>
      </c>
      <c r="E105" s="45" t="s">
        <v>460</v>
      </c>
      <c r="F105" s="313" t="s">
        <v>643</v>
      </c>
      <c r="G105" s="45" t="s">
        <v>6</v>
      </c>
      <c r="H105" s="45" t="s">
        <v>411</v>
      </c>
      <c r="I105" s="45" t="s">
        <v>106</v>
      </c>
      <c r="J105" s="49" t="s">
        <v>640</v>
      </c>
      <c r="K105" s="47">
        <f>'Обосн.расходов 2024'!F257</f>
        <v>13500</v>
      </c>
      <c r="L105" s="47">
        <f>'обос расходов 2025'!F241</f>
        <v>19999.599999999999</v>
      </c>
      <c r="M105" s="47">
        <f>'Обосн.расходов (2026)'!F240</f>
        <v>19999.599999999999</v>
      </c>
      <c r="N105" s="43"/>
    </row>
    <row r="106" spans="1:14" x14ac:dyDescent="0.25">
      <c r="A106" s="48" t="s">
        <v>233</v>
      </c>
      <c r="B106" s="45"/>
      <c r="C106" s="45" t="s">
        <v>106</v>
      </c>
      <c r="D106" s="45" t="s">
        <v>426</v>
      </c>
      <c r="E106" s="45" t="s">
        <v>590</v>
      </c>
      <c r="F106" s="313" t="s">
        <v>642</v>
      </c>
      <c r="G106" s="45" t="s">
        <v>8</v>
      </c>
      <c r="H106" s="45" t="s">
        <v>411</v>
      </c>
      <c r="I106" s="45" t="s">
        <v>106</v>
      </c>
      <c r="J106" s="49" t="s">
        <v>640</v>
      </c>
      <c r="K106" s="47">
        <f>'Обосн.расходов 2024'!F261</f>
        <v>63900</v>
      </c>
      <c r="L106" s="47">
        <f>'обос расходов 2025'!F245</f>
        <v>66400.399999999994</v>
      </c>
      <c r="M106" s="47">
        <f>'Обосн.расходов (2026)'!F244</f>
        <v>66400.399999999994</v>
      </c>
      <c r="N106" s="43"/>
    </row>
    <row r="107" spans="1:14" x14ac:dyDescent="0.25">
      <c r="A107" s="68" t="s">
        <v>249</v>
      </c>
      <c r="B107" s="69"/>
      <c r="C107" s="69"/>
      <c r="D107" s="69"/>
      <c r="E107" s="69"/>
      <c r="F107" s="69"/>
      <c r="G107" s="69"/>
      <c r="H107" s="69" t="s">
        <v>412</v>
      </c>
      <c r="I107" s="45"/>
      <c r="J107" s="69"/>
      <c r="K107" s="70">
        <f>K108+K110+K109</f>
        <v>0</v>
      </c>
      <c r="L107" s="70">
        <f>L108+L110</f>
        <v>0</v>
      </c>
      <c r="M107" s="70">
        <f>M108+M110</f>
        <v>0</v>
      </c>
      <c r="N107" s="71"/>
    </row>
    <row r="108" spans="1:14" x14ac:dyDescent="0.25">
      <c r="A108" s="48" t="s">
        <v>174</v>
      </c>
      <c r="B108" s="45"/>
      <c r="C108" s="45" t="s">
        <v>106</v>
      </c>
      <c r="D108" s="45"/>
      <c r="E108" s="45"/>
      <c r="F108" s="45"/>
      <c r="G108" s="45" t="s">
        <v>6</v>
      </c>
      <c r="H108" s="45" t="s">
        <v>412</v>
      </c>
      <c r="I108" s="45" t="s">
        <v>106</v>
      </c>
      <c r="J108" s="45"/>
      <c r="K108" s="47">
        <f>'Обосн.расходов 2024'!E274</f>
        <v>0</v>
      </c>
      <c r="L108" s="47">
        <f>'обос расходов 2025'!E258</f>
        <v>0</v>
      </c>
      <c r="M108" s="47">
        <f>'Обосн.расходов (2026)'!E257</f>
        <v>0</v>
      </c>
      <c r="N108" s="43"/>
    </row>
    <row r="109" spans="1:14" x14ac:dyDescent="0.25">
      <c r="A109" s="48" t="s">
        <v>174</v>
      </c>
      <c r="B109" s="45"/>
      <c r="C109" s="45" t="s">
        <v>106</v>
      </c>
      <c r="D109" s="45"/>
      <c r="E109" s="45"/>
      <c r="F109" s="45"/>
      <c r="G109" s="45" t="s">
        <v>8</v>
      </c>
      <c r="H109" s="45" t="s">
        <v>412</v>
      </c>
      <c r="I109" s="45" t="s">
        <v>106</v>
      </c>
      <c r="J109" s="45"/>
      <c r="K109" s="47">
        <f>'Обосн.расходов 2024'!E277</f>
        <v>0</v>
      </c>
      <c r="L109" s="47">
        <f>'обос расходов 2025'!E261</f>
        <v>0</v>
      </c>
      <c r="M109" s="47">
        <f>'Обосн.расходов (2026)'!E260</f>
        <v>0</v>
      </c>
      <c r="N109" s="102"/>
    </row>
    <row r="110" spans="1:14" x14ac:dyDescent="0.25">
      <c r="A110" s="48" t="s">
        <v>174</v>
      </c>
      <c r="B110" s="45"/>
      <c r="C110" s="45" t="s">
        <v>106</v>
      </c>
      <c r="D110" s="45"/>
      <c r="E110" s="49"/>
      <c r="F110" s="45"/>
      <c r="G110" s="45" t="s">
        <v>9</v>
      </c>
      <c r="H110" s="45" t="s">
        <v>412</v>
      </c>
      <c r="I110" s="45" t="s">
        <v>106</v>
      </c>
      <c r="J110" s="45"/>
      <c r="K110" s="47">
        <f>'Обосн.расходов 2024'!E280</f>
        <v>0</v>
      </c>
      <c r="L110" s="47">
        <f>'обос расходов 2025'!E264</f>
        <v>0</v>
      </c>
      <c r="M110" s="47">
        <f>'Обосн.расходов (2026)'!E263</f>
        <v>0</v>
      </c>
      <c r="N110" s="43"/>
    </row>
    <row r="111" spans="1:14" x14ac:dyDescent="0.25">
      <c r="A111" s="68" t="s">
        <v>250</v>
      </c>
      <c r="B111" s="69"/>
      <c r="C111" s="69"/>
      <c r="D111" s="69"/>
      <c r="E111" s="69"/>
      <c r="F111" s="69"/>
      <c r="G111" s="69"/>
      <c r="H111" s="69" t="s">
        <v>409</v>
      </c>
      <c r="I111" s="45"/>
      <c r="J111" s="315"/>
      <c r="K111" s="70">
        <f>K112+K113+K114+K115+K116+K117</f>
        <v>212260.2</v>
      </c>
      <c r="L111" s="70">
        <f t="shared" ref="L111:M111" si="1">L112+L113+L114+L115+L116+L117</f>
        <v>151846.79999999999</v>
      </c>
      <c r="M111" s="70">
        <f t="shared" si="1"/>
        <v>151846.79999999999</v>
      </c>
      <c r="N111" s="71"/>
    </row>
    <row r="112" spans="1:14" x14ac:dyDescent="0.25">
      <c r="A112" s="48" t="s">
        <v>295</v>
      </c>
      <c r="B112" s="45"/>
      <c r="C112" s="45" t="s">
        <v>106</v>
      </c>
      <c r="D112" s="45" t="s">
        <v>425</v>
      </c>
      <c r="E112" s="45" t="s">
        <v>460</v>
      </c>
      <c r="F112" s="313" t="s">
        <v>643</v>
      </c>
      <c r="G112" s="45" t="s">
        <v>6</v>
      </c>
      <c r="H112" s="45" t="s">
        <v>409</v>
      </c>
      <c r="I112" s="45" t="s">
        <v>106</v>
      </c>
      <c r="J112" s="49" t="s">
        <v>640</v>
      </c>
      <c r="K112" s="47">
        <f>'Обосн.расходов 2024'!F288</f>
        <v>15516</v>
      </c>
      <c r="L112" s="47">
        <f>'обос расходов 2025'!F272</f>
        <v>15839.25</v>
      </c>
      <c r="M112" s="47">
        <f>'Обосн.расходов (2026)'!F271</f>
        <v>15839.25</v>
      </c>
      <c r="N112" s="43"/>
    </row>
    <row r="113" spans="1:14" x14ac:dyDescent="0.25">
      <c r="A113" s="48" t="s">
        <v>295</v>
      </c>
      <c r="B113" s="45"/>
      <c r="C113" s="45" t="s">
        <v>106</v>
      </c>
      <c r="D113" s="45" t="s">
        <v>426</v>
      </c>
      <c r="E113" s="45" t="s">
        <v>590</v>
      </c>
      <c r="F113" s="313" t="s">
        <v>642</v>
      </c>
      <c r="G113" s="45" t="s">
        <v>8</v>
      </c>
      <c r="H113" s="45" t="s">
        <v>409</v>
      </c>
      <c r="I113" s="45" t="s">
        <v>106</v>
      </c>
      <c r="J113" s="49" t="s">
        <v>640</v>
      </c>
      <c r="K113" s="47">
        <f>'Обосн.расходов 2024'!F300</f>
        <v>80812.5</v>
      </c>
      <c r="L113" s="47">
        <f>'обос расходов 2025'!F284</f>
        <v>26829.75</v>
      </c>
      <c r="M113" s="47">
        <f>'Обосн.расходов (2026)'!F283</f>
        <v>26829.75</v>
      </c>
      <c r="N113" s="43"/>
    </row>
    <row r="114" spans="1:14" x14ac:dyDescent="0.25">
      <c r="A114" s="48" t="s">
        <v>351</v>
      </c>
      <c r="B114" s="45"/>
      <c r="C114" s="45" t="s">
        <v>106</v>
      </c>
      <c r="D114" s="45" t="s">
        <v>425</v>
      </c>
      <c r="E114" s="45" t="s">
        <v>460</v>
      </c>
      <c r="F114" s="313" t="s">
        <v>643</v>
      </c>
      <c r="G114" s="45" t="s">
        <v>6</v>
      </c>
      <c r="H114" s="45" t="s">
        <v>409</v>
      </c>
      <c r="I114" s="45" t="s">
        <v>106</v>
      </c>
      <c r="J114" s="49" t="s">
        <v>640</v>
      </c>
      <c r="K114" s="47">
        <f>'Обосн.расходов 2024'!F289</f>
        <v>13519.2</v>
      </c>
      <c r="L114" s="47">
        <f>'обос расходов 2025'!F273</f>
        <v>13800.85</v>
      </c>
      <c r="M114" s="47">
        <f>'Обосн.расходов (2026)'!F272</f>
        <v>13800.85</v>
      </c>
      <c r="N114" s="43"/>
    </row>
    <row r="115" spans="1:14" x14ac:dyDescent="0.25">
      <c r="A115" s="48" t="s">
        <v>351</v>
      </c>
      <c r="B115" s="45"/>
      <c r="C115" s="45" t="s">
        <v>106</v>
      </c>
      <c r="D115" s="45" t="s">
        <v>426</v>
      </c>
      <c r="E115" s="45" t="s">
        <v>590</v>
      </c>
      <c r="F115" s="313" t="s">
        <v>642</v>
      </c>
      <c r="G115" s="45" t="s">
        <v>8</v>
      </c>
      <c r="H115" s="45" t="s">
        <v>409</v>
      </c>
      <c r="I115" s="45" t="s">
        <v>106</v>
      </c>
      <c r="J115" s="49" t="s">
        <v>640</v>
      </c>
      <c r="K115" s="47">
        <f>'Обосн.расходов 2024'!F301</f>
        <v>70412.5</v>
      </c>
      <c r="L115" s="47">
        <f>'обос расходов 2025'!F285</f>
        <v>23376.95</v>
      </c>
      <c r="M115" s="47">
        <f>'Обосн.расходов (2026)'!F284</f>
        <v>23376.95</v>
      </c>
      <c r="N115" s="43"/>
    </row>
    <row r="116" spans="1:14" x14ac:dyDescent="0.25">
      <c r="A116" s="48" t="s">
        <v>177</v>
      </c>
      <c r="B116" s="45"/>
      <c r="C116" s="45" t="s">
        <v>106</v>
      </c>
      <c r="D116" s="45" t="s">
        <v>425</v>
      </c>
      <c r="E116" s="45" t="s">
        <v>460</v>
      </c>
      <c r="F116" s="313" t="s">
        <v>643</v>
      </c>
      <c r="G116" s="45" t="s">
        <v>6</v>
      </c>
      <c r="H116" s="45" t="s">
        <v>409</v>
      </c>
      <c r="I116" s="45" t="s">
        <v>106</v>
      </c>
      <c r="J116" s="49" t="s">
        <v>640</v>
      </c>
      <c r="K116" s="47">
        <f>'Обосн.расходов 2024'!F292</f>
        <v>30000</v>
      </c>
      <c r="L116" s="47">
        <f>'обос расходов 2025'!F276</f>
        <v>30000</v>
      </c>
      <c r="M116" s="47">
        <f>'Обосн.расходов (2026)'!F275</f>
        <v>30000</v>
      </c>
      <c r="N116" s="43"/>
    </row>
    <row r="117" spans="1:14" x14ac:dyDescent="0.25">
      <c r="A117" s="48" t="s">
        <v>177</v>
      </c>
      <c r="B117" s="45"/>
      <c r="C117" s="45" t="s">
        <v>106</v>
      </c>
      <c r="D117" s="45" t="s">
        <v>426</v>
      </c>
      <c r="E117" s="45" t="s">
        <v>590</v>
      </c>
      <c r="F117" s="313" t="s">
        <v>642</v>
      </c>
      <c r="G117" s="45" t="s">
        <v>8</v>
      </c>
      <c r="H117" s="45" t="s">
        <v>409</v>
      </c>
      <c r="I117" s="45" t="s">
        <v>106</v>
      </c>
      <c r="J117" s="49" t="s">
        <v>640</v>
      </c>
      <c r="K117" s="47">
        <f>'Обосн.расходов 2024'!F304</f>
        <v>2000</v>
      </c>
      <c r="L117" s="47">
        <f>'обос расходов 2025'!F288</f>
        <v>42000</v>
      </c>
      <c r="M117" s="47">
        <f>'Обосн.расходов (2026)'!F287</f>
        <v>42000</v>
      </c>
      <c r="N117" s="43"/>
    </row>
    <row r="118" spans="1:14" x14ac:dyDescent="0.25">
      <c r="A118" s="68" t="s">
        <v>252</v>
      </c>
      <c r="B118" s="69"/>
      <c r="C118" s="69"/>
      <c r="D118" s="69"/>
      <c r="E118" s="69"/>
      <c r="F118" s="69"/>
      <c r="G118" s="69"/>
      <c r="H118" s="69" t="s">
        <v>413</v>
      </c>
      <c r="I118" s="45"/>
      <c r="J118" s="315"/>
      <c r="K118" s="70">
        <f>K119+K120+K121+K122</f>
        <v>1618919.98</v>
      </c>
      <c r="L118" s="70">
        <f t="shared" ref="L118:M118" si="2">L119+L120+L121+L122</f>
        <v>1556996</v>
      </c>
      <c r="M118" s="70">
        <f t="shared" si="2"/>
        <v>1556996</v>
      </c>
      <c r="N118" s="71"/>
    </row>
    <row r="119" spans="1:14" x14ac:dyDescent="0.25">
      <c r="A119" s="48" t="s">
        <v>178</v>
      </c>
      <c r="B119" s="45"/>
      <c r="C119" s="45" t="s">
        <v>106</v>
      </c>
      <c r="D119" s="45" t="s">
        <v>425</v>
      </c>
      <c r="E119" s="45" t="s">
        <v>460</v>
      </c>
      <c r="F119" s="313" t="s">
        <v>643</v>
      </c>
      <c r="G119" s="45" t="s">
        <v>6</v>
      </c>
      <c r="H119" s="45" t="s">
        <v>413</v>
      </c>
      <c r="I119" s="45" t="s">
        <v>106</v>
      </c>
      <c r="J119" s="49" t="s">
        <v>640</v>
      </c>
      <c r="K119" s="47">
        <f>'Обосн.расходов 2024'!E331</f>
        <v>50688</v>
      </c>
      <c r="L119" s="47">
        <f>'обос расходов 2025'!E315</f>
        <v>36996</v>
      </c>
      <c r="M119" s="47">
        <f>'Обосн.расходов (2026)'!E314</f>
        <v>36996</v>
      </c>
      <c r="N119" s="43"/>
    </row>
    <row r="120" spans="1:14" x14ac:dyDescent="0.25">
      <c r="A120" s="48" t="s">
        <v>178</v>
      </c>
      <c r="B120" s="45"/>
      <c r="C120" s="45" t="s">
        <v>106</v>
      </c>
      <c r="D120" s="45" t="s">
        <v>426</v>
      </c>
      <c r="E120" s="45" t="s">
        <v>590</v>
      </c>
      <c r="F120" s="313" t="s">
        <v>642</v>
      </c>
      <c r="G120" s="45" t="s">
        <v>8</v>
      </c>
      <c r="H120" s="45" t="s">
        <v>413</v>
      </c>
      <c r="I120" s="45" t="s">
        <v>106</v>
      </c>
      <c r="J120" s="49" t="s">
        <v>640</v>
      </c>
      <c r="K120" s="47">
        <f>'Обосн.расходов 2024'!E334</f>
        <v>1470000</v>
      </c>
      <c r="L120" s="47">
        <f>'обос расходов 2025'!E318</f>
        <v>1470000</v>
      </c>
      <c r="M120" s="47">
        <f>'Обосн.расходов (2026)'!E319</f>
        <v>1470000</v>
      </c>
      <c r="N120" s="43"/>
    </row>
    <row r="121" spans="1:14" x14ac:dyDescent="0.25">
      <c r="A121" s="48" t="s">
        <v>318</v>
      </c>
      <c r="B121" s="45"/>
      <c r="C121" s="45" t="s">
        <v>106</v>
      </c>
      <c r="D121" s="45" t="s">
        <v>425</v>
      </c>
      <c r="E121" s="45" t="s">
        <v>460</v>
      </c>
      <c r="F121" s="313" t="s">
        <v>643</v>
      </c>
      <c r="G121" s="45" t="s">
        <v>6</v>
      </c>
      <c r="H121" s="45" t="s">
        <v>413</v>
      </c>
      <c r="I121" s="45" t="s">
        <v>106</v>
      </c>
      <c r="J121" s="49" t="s">
        <v>640</v>
      </c>
      <c r="K121" s="47">
        <f>'Обосн.расходов 2024'!E332</f>
        <v>98231.98</v>
      </c>
      <c r="L121" s="47">
        <f>'обос расходов 2025'!E316</f>
        <v>50000</v>
      </c>
      <c r="M121" s="47">
        <f>'Обосн.расходов (2026)'!E315</f>
        <v>50000</v>
      </c>
      <c r="N121" s="43"/>
    </row>
    <row r="122" spans="1:14" x14ac:dyDescent="0.25">
      <c r="A122" s="48" t="s">
        <v>318</v>
      </c>
      <c r="B122" s="45"/>
      <c r="C122" s="45" t="s">
        <v>106</v>
      </c>
      <c r="D122" s="45"/>
      <c r="E122" s="45"/>
      <c r="F122" s="45"/>
      <c r="G122" s="45" t="s">
        <v>8</v>
      </c>
      <c r="H122" s="45" t="s">
        <v>413</v>
      </c>
      <c r="I122" s="45" t="s">
        <v>106</v>
      </c>
      <c r="J122" s="49"/>
      <c r="K122" s="47">
        <f>'Обосн.расходов 2024'!E335</f>
        <v>0</v>
      </c>
      <c r="L122" s="47">
        <f>'обос расходов 2025'!E319</f>
        <v>0</v>
      </c>
      <c r="M122" s="47">
        <f>'Обосн.расходов (2026)'!E318</f>
        <v>0</v>
      </c>
      <c r="N122" s="43"/>
    </row>
    <row r="123" spans="1:14" x14ac:dyDescent="0.25">
      <c r="A123" s="68" t="s">
        <v>253</v>
      </c>
      <c r="B123" s="69"/>
      <c r="C123" s="69"/>
      <c r="D123" s="69"/>
      <c r="E123" s="69"/>
      <c r="F123" s="69"/>
      <c r="G123" s="69"/>
      <c r="H123" s="69" t="s">
        <v>414</v>
      </c>
      <c r="I123" s="45"/>
      <c r="J123" s="315"/>
      <c r="K123" s="70">
        <f>K124+K125+K126</f>
        <v>1848195.27</v>
      </c>
      <c r="L123" s="70">
        <f>L124+L125+L126</f>
        <v>2050774.23</v>
      </c>
      <c r="M123" s="70">
        <f>M124+M125+M126</f>
        <v>2000774.23</v>
      </c>
      <c r="N123" s="71"/>
    </row>
    <row r="124" spans="1:14" x14ac:dyDescent="0.25">
      <c r="A124" s="48" t="s">
        <v>179</v>
      </c>
      <c r="B124" s="45"/>
      <c r="C124" s="45" t="s">
        <v>106</v>
      </c>
      <c r="D124" s="45" t="s">
        <v>425</v>
      </c>
      <c r="E124" s="45" t="s">
        <v>460</v>
      </c>
      <c r="F124" s="313" t="s">
        <v>643</v>
      </c>
      <c r="G124" s="45" t="s">
        <v>6</v>
      </c>
      <c r="H124" s="45" t="s">
        <v>414</v>
      </c>
      <c r="I124" s="45" t="s">
        <v>106</v>
      </c>
      <c r="J124" s="49" t="s">
        <v>640</v>
      </c>
      <c r="K124" s="47">
        <f>'Обосн.расходов 2024'!E353</f>
        <v>204251.94</v>
      </c>
      <c r="L124" s="47">
        <f>'обос расходов 2025'!E337</f>
        <v>624211.89</v>
      </c>
      <c r="M124" s="47">
        <f>'Обосн.расходов (2026)'!E336</f>
        <v>624211.89</v>
      </c>
      <c r="N124" s="43"/>
    </row>
    <row r="125" spans="1:14" x14ac:dyDescent="0.25">
      <c r="A125" s="48" t="s">
        <v>179</v>
      </c>
      <c r="B125" s="45"/>
      <c r="C125" s="45" t="s">
        <v>106</v>
      </c>
      <c r="D125" s="45" t="s">
        <v>426</v>
      </c>
      <c r="E125" s="45" t="s">
        <v>590</v>
      </c>
      <c r="F125" s="313" t="s">
        <v>642</v>
      </c>
      <c r="G125" s="45" t="s">
        <v>8</v>
      </c>
      <c r="H125" s="45" t="s">
        <v>414</v>
      </c>
      <c r="I125" s="45" t="s">
        <v>106</v>
      </c>
      <c r="J125" s="49" t="s">
        <v>640</v>
      </c>
      <c r="K125" s="47">
        <f>'Обосн.расходов 2024'!E361</f>
        <v>1643943.33</v>
      </c>
      <c r="L125" s="47">
        <f>'обос расходов 2025'!E344</f>
        <v>1426562.34</v>
      </c>
      <c r="M125" s="47">
        <f>'Обосн.расходов (2026)'!E343</f>
        <v>1376562.34</v>
      </c>
      <c r="N125" s="43"/>
    </row>
    <row r="126" spans="1:14" x14ac:dyDescent="0.25">
      <c r="A126" s="48" t="s">
        <v>179</v>
      </c>
      <c r="B126" s="45"/>
      <c r="C126" s="45" t="s">
        <v>106</v>
      </c>
      <c r="D126" s="45" t="s">
        <v>656</v>
      </c>
      <c r="E126" s="45" t="s">
        <v>652</v>
      </c>
      <c r="F126" s="331" t="s">
        <v>642</v>
      </c>
      <c r="G126" s="45" t="s">
        <v>9</v>
      </c>
      <c r="H126" s="45" t="s">
        <v>414</v>
      </c>
      <c r="I126" s="45" t="s">
        <v>106</v>
      </c>
      <c r="J126" s="49" t="s">
        <v>640</v>
      </c>
      <c r="K126" s="47">
        <f>'Обосн.расходов 2024'!E368</f>
        <v>0</v>
      </c>
      <c r="L126" s="47">
        <f>'обос расходов 2025'!E351</f>
        <v>0</v>
      </c>
      <c r="M126" s="47">
        <f>'Обосн.расходов (2026)'!E350</f>
        <v>0</v>
      </c>
      <c r="N126" s="43"/>
    </row>
    <row r="127" spans="1:14" x14ac:dyDescent="0.25">
      <c r="A127" s="68" t="s">
        <v>254</v>
      </c>
      <c r="B127" s="69"/>
      <c r="C127" s="69"/>
      <c r="D127" s="69"/>
      <c r="E127" s="69"/>
      <c r="F127" s="69"/>
      <c r="G127" s="69"/>
      <c r="H127" s="69" t="s">
        <v>355</v>
      </c>
      <c r="I127" s="45"/>
      <c r="J127" s="315"/>
      <c r="K127" s="70">
        <f>K128+K129+K130</f>
        <v>1558346.4</v>
      </c>
      <c r="L127" s="70">
        <f t="shared" ref="L127:M127" si="3">L128+L129+L130</f>
        <v>3126507.43</v>
      </c>
      <c r="M127" s="70">
        <f t="shared" si="3"/>
        <v>3176507.43</v>
      </c>
      <c r="N127" s="71"/>
    </row>
    <row r="128" spans="1:14" x14ac:dyDescent="0.25">
      <c r="A128" s="48" t="s">
        <v>180</v>
      </c>
      <c r="B128" s="45"/>
      <c r="C128" s="45" t="s">
        <v>106</v>
      </c>
      <c r="D128" s="45" t="s">
        <v>425</v>
      </c>
      <c r="E128" s="45" t="s">
        <v>460</v>
      </c>
      <c r="F128" s="313" t="s">
        <v>643</v>
      </c>
      <c r="G128" s="45" t="s">
        <v>6</v>
      </c>
      <c r="H128" s="45" t="s">
        <v>355</v>
      </c>
      <c r="I128" s="45" t="s">
        <v>106</v>
      </c>
      <c r="J128" s="49" t="s">
        <v>640</v>
      </c>
      <c r="K128" s="47">
        <f>'Обосн.расходов 2024'!D382</f>
        <v>173133.33</v>
      </c>
      <c r="L128" s="47">
        <f>'обос расходов 2025'!D365</f>
        <v>787942.19</v>
      </c>
      <c r="M128" s="47">
        <f>'Обосн.расходов (2026)'!D364</f>
        <v>787942.19</v>
      </c>
      <c r="N128" s="43"/>
    </row>
    <row r="129" spans="1:14" x14ac:dyDescent="0.25">
      <c r="A129" s="48" t="s">
        <v>180</v>
      </c>
      <c r="B129" s="45"/>
      <c r="C129" s="45" t="s">
        <v>106</v>
      </c>
      <c r="D129" s="45" t="s">
        <v>426</v>
      </c>
      <c r="E129" s="45" t="s">
        <v>590</v>
      </c>
      <c r="F129" s="313" t="s">
        <v>642</v>
      </c>
      <c r="G129" s="45" t="s">
        <v>8</v>
      </c>
      <c r="H129" s="45" t="s">
        <v>355</v>
      </c>
      <c r="I129" s="45" t="s">
        <v>106</v>
      </c>
      <c r="J129" s="49" t="s">
        <v>640</v>
      </c>
      <c r="K129" s="47">
        <f>'Обосн.расходов 2024'!D389</f>
        <v>1385213.07</v>
      </c>
      <c r="L129" s="47">
        <f>'обос расходов 2025'!D372</f>
        <v>2338565.2400000002</v>
      </c>
      <c r="M129" s="47">
        <f>'Обосн.расходов (2026)'!D371</f>
        <v>2388565.2400000002</v>
      </c>
      <c r="N129" s="43"/>
    </row>
    <row r="130" spans="1:14" x14ac:dyDescent="0.25">
      <c r="A130" s="48" t="s">
        <v>180</v>
      </c>
      <c r="B130" s="45"/>
      <c r="C130" s="45" t="s">
        <v>106</v>
      </c>
      <c r="D130" s="45"/>
      <c r="E130" s="49"/>
      <c r="F130" s="45"/>
      <c r="G130" s="45" t="s">
        <v>9</v>
      </c>
      <c r="H130" s="45" t="s">
        <v>355</v>
      </c>
      <c r="I130" s="45" t="s">
        <v>106</v>
      </c>
      <c r="J130" s="49"/>
      <c r="K130" s="47">
        <v>0</v>
      </c>
      <c r="L130" s="47">
        <f>'обос расходов 2025'!D379</f>
        <v>0</v>
      </c>
      <c r="M130" s="47">
        <f>'Обосн.расходов (2026)'!D378</f>
        <v>0</v>
      </c>
      <c r="N130" s="43"/>
    </row>
    <row r="131" spans="1:14" x14ac:dyDescent="0.25">
      <c r="A131" s="68" t="s">
        <v>255</v>
      </c>
      <c r="B131" s="69"/>
      <c r="C131" s="69"/>
      <c r="D131" s="69"/>
      <c r="E131" s="69"/>
      <c r="F131" s="69"/>
      <c r="G131" s="69"/>
      <c r="H131" s="69" t="s">
        <v>415</v>
      </c>
      <c r="I131" s="45"/>
      <c r="J131" s="315"/>
      <c r="K131" s="70">
        <f>K132+K133</f>
        <v>0</v>
      </c>
      <c r="L131" s="70">
        <f>L132+L133</f>
        <v>0</v>
      </c>
      <c r="M131" s="70">
        <f>M132+M133</f>
        <v>0</v>
      </c>
      <c r="N131" s="71"/>
    </row>
    <row r="132" spans="1:14" x14ac:dyDescent="0.25">
      <c r="A132" s="48" t="s">
        <v>181</v>
      </c>
      <c r="B132" s="45"/>
      <c r="C132" s="45" t="s">
        <v>106</v>
      </c>
      <c r="D132" s="45"/>
      <c r="E132" s="45"/>
      <c r="F132" s="45"/>
      <c r="G132" s="45" t="s">
        <v>6</v>
      </c>
      <c r="H132" s="45" t="s">
        <v>415</v>
      </c>
      <c r="I132" s="45" t="s">
        <v>106</v>
      </c>
      <c r="J132" s="49"/>
      <c r="K132" s="47"/>
      <c r="L132" s="47"/>
      <c r="M132" s="47"/>
      <c r="N132" s="43"/>
    </row>
    <row r="133" spans="1:14" x14ac:dyDescent="0.25">
      <c r="A133" s="48" t="s">
        <v>181</v>
      </c>
      <c r="B133" s="45"/>
      <c r="C133" s="45" t="s">
        <v>106</v>
      </c>
      <c r="D133" s="45"/>
      <c r="E133" s="45"/>
      <c r="F133" s="45"/>
      <c r="G133" s="45" t="s">
        <v>8</v>
      </c>
      <c r="H133" s="45" t="s">
        <v>415</v>
      </c>
      <c r="I133" s="45" t="s">
        <v>106</v>
      </c>
      <c r="J133" s="49"/>
      <c r="K133" s="47"/>
      <c r="L133" s="47"/>
      <c r="M133" s="47"/>
      <c r="N133" s="43"/>
    </row>
    <row r="134" spans="1:14" ht="28.5" x14ac:dyDescent="0.25">
      <c r="A134" s="68" t="s">
        <v>256</v>
      </c>
      <c r="B134" s="69"/>
      <c r="C134" s="69"/>
      <c r="D134" s="69"/>
      <c r="E134" s="69"/>
      <c r="F134" s="69"/>
      <c r="G134" s="69"/>
      <c r="H134" s="69" t="s">
        <v>416</v>
      </c>
      <c r="I134" s="45"/>
      <c r="J134" s="315"/>
      <c r="K134" s="70">
        <f>K135+K136</f>
        <v>0</v>
      </c>
      <c r="L134" s="70">
        <f>L135+L136</f>
        <v>0</v>
      </c>
      <c r="M134" s="70">
        <f>M135+M136</f>
        <v>0</v>
      </c>
      <c r="N134" s="71"/>
    </row>
    <row r="135" spans="1:14" x14ac:dyDescent="0.25">
      <c r="A135" s="48" t="s">
        <v>182</v>
      </c>
      <c r="B135" s="45"/>
      <c r="C135" s="45" t="s">
        <v>106</v>
      </c>
      <c r="D135" s="45"/>
      <c r="E135" s="45"/>
      <c r="F135" s="45"/>
      <c r="G135" s="45" t="s">
        <v>6</v>
      </c>
      <c r="H135" s="45" t="s">
        <v>416</v>
      </c>
      <c r="I135" s="45" t="s">
        <v>106</v>
      </c>
      <c r="J135" s="49"/>
      <c r="K135" s="47"/>
      <c r="L135" s="47"/>
      <c r="M135" s="47"/>
      <c r="N135" s="43"/>
    </row>
    <row r="136" spans="1:14" x14ac:dyDescent="0.25">
      <c r="A136" s="48" t="s">
        <v>182</v>
      </c>
      <c r="B136" s="45"/>
      <c r="C136" s="45" t="s">
        <v>106</v>
      </c>
      <c r="D136" s="45"/>
      <c r="E136" s="45"/>
      <c r="F136" s="313"/>
      <c r="G136" s="45" t="s">
        <v>8</v>
      </c>
      <c r="H136" s="45" t="s">
        <v>416</v>
      </c>
      <c r="I136" s="45" t="s">
        <v>106</v>
      </c>
      <c r="J136" s="49"/>
      <c r="K136" s="47"/>
      <c r="L136" s="47">
        <v>0</v>
      </c>
      <c r="M136" s="47">
        <v>0</v>
      </c>
      <c r="N136" s="105"/>
    </row>
    <row r="137" spans="1:14" x14ac:dyDescent="0.25">
      <c r="A137" s="68" t="s">
        <v>257</v>
      </c>
      <c r="B137" s="69"/>
      <c r="C137" s="69"/>
      <c r="D137" s="69"/>
      <c r="E137" s="69"/>
      <c r="F137" s="69"/>
      <c r="G137" s="69"/>
      <c r="H137" s="69" t="s">
        <v>417</v>
      </c>
      <c r="I137" s="45"/>
      <c r="J137" s="315"/>
      <c r="K137" s="70">
        <f>K138+K139+K140</f>
        <v>550000</v>
      </c>
      <c r="L137" s="70">
        <f t="shared" ref="L137:M137" si="4">L138+L139+L140</f>
        <v>850000</v>
      </c>
      <c r="M137" s="70">
        <f t="shared" si="4"/>
        <v>850000</v>
      </c>
      <c r="N137" s="71"/>
    </row>
    <row r="138" spans="1:14" x14ac:dyDescent="0.25">
      <c r="A138" s="48" t="s">
        <v>183</v>
      </c>
      <c r="B138" s="45"/>
      <c r="C138" s="45" t="s">
        <v>106</v>
      </c>
      <c r="D138" s="45" t="s">
        <v>425</v>
      </c>
      <c r="E138" s="45" t="s">
        <v>460</v>
      </c>
      <c r="F138" s="313" t="s">
        <v>643</v>
      </c>
      <c r="G138" s="45" t="s">
        <v>6</v>
      </c>
      <c r="H138" s="45" t="s">
        <v>417</v>
      </c>
      <c r="I138" s="45" t="s">
        <v>106</v>
      </c>
      <c r="J138" s="49" t="s">
        <v>640</v>
      </c>
      <c r="K138" s="47">
        <f>'Обосн.расходов 2024'!E405</f>
        <v>50000</v>
      </c>
      <c r="L138" s="47">
        <f>'обос расходов 2025'!E388</f>
        <v>50000</v>
      </c>
      <c r="M138" s="47">
        <f>'Обосн.расходов (2026)'!E387</f>
        <v>50000</v>
      </c>
      <c r="N138" s="43"/>
    </row>
    <row r="139" spans="1:14" x14ac:dyDescent="0.25">
      <c r="A139" s="48" t="s">
        <v>183</v>
      </c>
      <c r="B139" s="45"/>
      <c r="C139" s="45" t="s">
        <v>106</v>
      </c>
      <c r="D139" s="45" t="s">
        <v>426</v>
      </c>
      <c r="E139" s="45" t="s">
        <v>590</v>
      </c>
      <c r="F139" s="313" t="s">
        <v>642</v>
      </c>
      <c r="G139" s="45" t="s">
        <v>8</v>
      </c>
      <c r="H139" s="45" t="s">
        <v>417</v>
      </c>
      <c r="I139" s="45" t="s">
        <v>106</v>
      </c>
      <c r="J139" s="49" t="s">
        <v>640</v>
      </c>
      <c r="K139" s="47">
        <f>'Обосн.расходов 2024'!E422</f>
        <v>500000</v>
      </c>
      <c r="L139" s="47">
        <f>'обос расходов 2025'!E405</f>
        <v>800000</v>
      </c>
      <c r="M139" s="47">
        <f>'Обосн.расходов (2026)'!E404</f>
        <v>800000</v>
      </c>
      <c r="N139" s="43"/>
    </row>
    <row r="140" spans="1:14" x14ac:dyDescent="0.25">
      <c r="A140" s="48" t="s">
        <v>183</v>
      </c>
      <c r="B140" s="45"/>
      <c r="C140" s="45" t="s">
        <v>106</v>
      </c>
      <c r="D140" s="45"/>
      <c r="E140" s="45"/>
      <c r="F140" s="45"/>
      <c r="G140" s="45" t="s">
        <v>9</v>
      </c>
      <c r="H140" s="45" t="s">
        <v>417</v>
      </c>
      <c r="I140" s="45" t="s">
        <v>106</v>
      </c>
      <c r="J140" s="49"/>
      <c r="K140" s="47">
        <f>'Обосн.расходов 2024'!E439</f>
        <v>0</v>
      </c>
      <c r="L140" s="47">
        <f>'обос расходов 2025'!E422</f>
        <v>0</v>
      </c>
      <c r="M140" s="47">
        <f>'Обосн.расходов (2026)'!E421</f>
        <v>0</v>
      </c>
      <c r="N140" s="114"/>
    </row>
    <row r="141" spans="1:14" x14ac:dyDescent="0.25">
      <c r="A141" s="68" t="s">
        <v>319</v>
      </c>
      <c r="B141" s="69"/>
      <c r="C141" s="69"/>
      <c r="D141" s="69"/>
      <c r="E141" s="69"/>
      <c r="F141" s="69"/>
      <c r="G141" s="69"/>
      <c r="H141" s="69" t="s">
        <v>73</v>
      </c>
      <c r="I141" s="45"/>
      <c r="J141" s="69"/>
      <c r="K141" s="70">
        <f>K142+K146+K150+K154+K158+K162+K166+K168</f>
        <v>686192.7</v>
      </c>
      <c r="L141" s="70">
        <f>L142+L146+L150+L154+L158+L162+L166+L168</f>
        <v>661192.69999999995</v>
      </c>
      <c r="M141" s="70">
        <f>M142+M146+M150+M154+M158+M162+M166+M168</f>
        <v>661192.69999999995</v>
      </c>
      <c r="N141" s="71"/>
    </row>
    <row r="142" spans="1:14" ht="34.5" customHeight="1" x14ac:dyDescent="0.25">
      <c r="A142" s="68" t="s">
        <v>352</v>
      </c>
      <c r="B142" s="69"/>
      <c r="C142" s="69"/>
      <c r="D142" s="69"/>
      <c r="E142" s="69"/>
      <c r="F142" s="69"/>
      <c r="G142" s="69"/>
      <c r="H142" s="69" t="s">
        <v>418</v>
      </c>
      <c r="I142" s="45"/>
      <c r="J142" s="69"/>
      <c r="K142" s="70">
        <f>K143+K144+K145</f>
        <v>0</v>
      </c>
      <c r="L142" s="70">
        <f t="shared" ref="L142:M142" si="5">L143+L144+L145</f>
        <v>0</v>
      </c>
      <c r="M142" s="70">
        <f t="shared" si="5"/>
        <v>0</v>
      </c>
      <c r="N142" s="71"/>
    </row>
    <row r="143" spans="1:14" ht="30" x14ac:dyDescent="0.25">
      <c r="A143" s="48" t="s">
        <v>184</v>
      </c>
      <c r="B143" s="45"/>
      <c r="C143" s="45" t="s">
        <v>106</v>
      </c>
      <c r="D143" s="45"/>
      <c r="E143" s="45"/>
      <c r="F143" s="45"/>
      <c r="G143" s="45" t="s">
        <v>6</v>
      </c>
      <c r="H143" s="45" t="s">
        <v>418</v>
      </c>
      <c r="I143" s="45" t="s">
        <v>106</v>
      </c>
      <c r="J143" s="45"/>
      <c r="K143" s="47">
        <f>'Обосн.расходов 2024'!E407</f>
        <v>0</v>
      </c>
      <c r="L143" s="47">
        <f>'обос расходов 2025'!E390</f>
        <v>0</v>
      </c>
      <c r="M143" s="47">
        <f>'Обосн.расходов (2026)'!E389</f>
        <v>0</v>
      </c>
      <c r="N143" s="43"/>
    </row>
    <row r="144" spans="1:14" ht="30" x14ac:dyDescent="0.25">
      <c r="A144" s="48" t="s">
        <v>184</v>
      </c>
      <c r="B144" s="45"/>
      <c r="C144" s="45" t="s">
        <v>106</v>
      </c>
      <c r="D144" s="45"/>
      <c r="E144" s="45"/>
      <c r="F144" s="45"/>
      <c r="G144" s="45" t="s">
        <v>8</v>
      </c>
      <c r="H144" s="45" t="s">
        <v>418</v>
      </c>
      <c r="I144" s="45" t="s">
        <v>106</v>
      </c>
      <c r="J144" s="45"/>
      <c r="K144" s="47">
        <f>'Обосн.расходов 2024'!E424</f>
        <v>0</v>
      </c>
      <c r="L144" s="47">
        <f>'обос расходов 2025'!E407</f>
        <v>0</v>
      </c>
      <c r="M144" s="47">
        <f>'Обосн.расходов (2026)'!E406</f>
        <v>0</v>
      </c>
      <c r="N144" s="43"/>
    </row>
    <row r="145" spans="1:14" ht="30" x14ac:dyDescent="0.25">
      <c r="A145" s="48" t="s">
        <v>184</v>
      </c>
      <c r="B145" s="45"/>
      <c r="C145" s="45" t="s">
        <v>106</v>
      </c>
      <c r="D145" s="45"/>
      <c r="E145" s="45"/>
      <c r="F145" s="45"/>
      <c r="G145" s="45" t="s">
        <v>9</v>
      </c>
      <c r="H145" s="45" t="s">
        <v>418</v>
      </c>
      <c r="I145" s="45" t="s">
        <v>106</v>
      </c>
      <c r="J145" s="45"/>
      <c r="K145" s="47">
        <f>'Обосн.расходов 2024'!E441</f>
        <v>0</v>
      </c>
      <c r="L145" s="47">
        <f>'обос расходов 2025'!E424</f>
        <v>0</v>
      </c>
      <c r="M145" s="47">
        <f>'Обосн.расходов (2026)'!E423</f>
        <v>0</v>
      </c>
      <c r="N145" s="176"/>
    </row>
    <row r="146" spans="1:14" x14ac:dyDescent="0.25">
      <c r="A146" s="68" t="s">
        <v>258</v>
      </c>
      <c r="B146" s="69"/>
      <c r="C146" s="69"/>
      <c r="D146" s="69"/>
      <c r="E146" s="69"/>
      <c r="F146" s="69"/>
      <c r="G146" s="69"/>
      <c r="H146" s="69" t="s">
        <v>419</v>
      </c>
      <c r="I146" s="45"/>
      <c r="J146" s="69"/>
      <c r="K146" s="70">
        <f>K147+K148+K149</f>
        <v>0</v>
      </c>
      <c r="L146" s="70">
        <f t="shared" ref="L146:M146" si="6">L147+L148+L149</f>
        <v>0</v>
      </c>
      <c r="M146" s="70">
        <f t="shared" si="6"/>
        <v>0</v>
      </c>
      <c r="N146" s="71"/>
    </row>
    <row r="147" spans="1:14" x14ac:dyDescent="0.25">
      <c r="A147" s="48" t="s">
        <v>185</v>
      </c>
      <c r="B147" s="45"/>
      <c r="C147" s="45" t="s">
        <v>106</v>
      </c>
      <c r="D147" s="45"/>
      <c r="E147" s="45"/>
      <c r="F147" s="45"/>
      <c r="G147" s="45" t="s">
        <v>6</v>
      </c>
      <c r="H147" s="45" t="s">
        <v>419</v>
      </c>
      <c r="I147" s="45" t="s">
        <v>106</v>
      </c>
      <c r="J147" s="45"/>
      <c r="K147" s="47">
        <f>'Обосн.расходов 2024'!E409</f>
        <v>0</v>
      </c>
      <c r="L147" s="47">
        <f>'обос расходов 2025'!E392</f>
        <v>0</v>
      </c>
      <c r="M147" s="47">
        <f>'Обосн.расходов (2026)'!E391</f>
        <v>0</v>
      </c>
      <c r="N147" s="43"/>
    </row>
    <row r="148" spans="1:14" x14ac:dyDescent="0.25">
      <c r="A148" s="48" t="s">
        <v>185</v>
      </c>
      <c r="B148" s="45"/>
      <c r="C148" s="45" t="s">
        <v>106</v>
      </c>
      <c r="D148" s="45"/>
      <c r="E148" s="45"/>
      <c r="F148" s="45"/>
      <c r="G148" s="45" t="s">
        <v>8</v>
      </c>
      <c r="H148" s="45" t="s">
        <v>419</v>
      </c>
      <c r="I148" s="45" t="s">
        <v>106</v>
      </c>
      <c r="J148" s="45"/>
      <c r="K148" s="47">
        <f>'Обосн.расходов 2024'!E426</f>
        <v>0</v>
      </c>
      <c r="L148" s="47">
        <f>'обос расходов 2025'!E409</f>
        <v>0</v>
      </c>
      <c r="M148" s="47">
        <f>'Обосн.расходов (2026)'!E408</f>
        <v>0</v>
      </c>
      <c r="N148" s="43"/>
    </row>
    <row r="149" spans="1:14" x14ac:dyDescent="0.25">
      <c r="A149" s="48" t="s">
        <v>185</v>
      </c>
      <c r="B149" s="45"/>
      <c r="C149" s="45" t="s">
        <v>106</v>
      </c>
      <c r="D149" s="45"/>
      <c r="E149" s="45"/>
      <c r="F149" s="45"/>
      <c r="G149" s="45" t="s">
        <v>9</v>
      </c>
      <c r="H149" s="45" t="s">
        <v>419</v>
      </c>
      <c r="I149" s="45" t="s">
        <v>106</v>
      </c>
      <c r="J149" s="45"/>
      <c r="K149" s="47">
        <f>'Обосн.расходов 2024'!E443</f>
        <v>0</v>
      </c>
      <c r="L149" s="47">
        <f>'обос расходов 2025'!E426</f>
        <v>0</v>
      </c>
      <c r="M149" s="47">
        <f>'Обосн.расходов (2026)'!E425</f>
        <v>0</v>
      </c>
      <c r="N149" s="176"/>
    </row>
    <row r="150" spans="1:14" ht="16.5" customHeight="1" x14ac:dyDescent="0.25">
      <c r="A150" s="68" t="s">
        <v>259</v>
      </c>
      <c r="B150" s="69"/>
      <c r="C150" s="69"/>
      <c r="D150" s="69"/>
      <c r="E150" s="69"/>
      <c r="F150" s="69"/>
      <c r="G150" s="69"/>
      <c r="H150" s="69" t="s">
        <v>420</v>
      </c>
      <c r="I150" s="45"/>
      <c r="J150" s="69"/>
      <c r="K150" s="70">
        <f>K151+K152+K153</f>
        <v>0</v>
      </c>
      <c r="L150" s="70">
        <f>L151+L152+L153</f>
        <v>0</v>
      </c>
      <c r="M150" s="70">
        <f>M151+M152+M153</f>
        <v>0</v>
      </c>
      <c r="N150" s="71"/>
    </row>
    <row r="151" spans="1:14" x14ac:dyDescent="0.25">
      <c r="A151" s="48" t="s">
        <v>186</v>
      </c>
      <c r="B151" s="45"/>
      <c r="C151" s="45" t="s">
        <v>106</v>
      </c>
      <c r="D151" s="45"/>
      <c r="E151" s="45"/>
      <c r="F151" s="45"/>
      <c r="G151" s="45" t="s">
        <v>6</v>
      </c>
      <c r="H151" s="45" t="s">
        <v>420</v>
      </c>
      <c r="I151" s="45" t="s">
        <v>106</v>
      </c>
      <c r="J151" s="45"/>
      <c r="K151" s="47">
        <f>'Обосн.расходов 2024'!E411</f>
        <v>0</v>
      </c>
      <c r="L151" s="47">
        <f>'обос расходов 2025'!E394</f>
        <v>0</v>
      </c>
      <c r="M151" s="47">
        <f>'Обосн.расходов (2026)'!E393</f>
        <v>0</v>
      </c>
      <c r="N151" s="43"/>
    </row>
    <row r="152" spans="1:14" x14ac:dyDescent="0.25">
      <c r="A152" s="48" t="s">
        <v>186</v>
      </c>
      <c r="B152" s="45"/>
      <c r="C152" s="45" t="s">
        <v>106</v>
      </c>
      <c r="D152" s="45"/>
      <c r="E152" s="45"/>
      <c r="F152" s="45"/>
      <c r="G152" s="45" t="s">
        <v>8</v>
      </c>
      <c r="H152" s="45" t="s">
        <v>420</v>
      </c>
      <c r="I152" s="45" t="s">
        <v>106</v>
      </c>
      <c r="J152" s="45"/>
      <c r="K152" s="47">
        <f>'Обосн.расходов 2024'!E428</f>
        <v>0</v>
      </c>
      <c r="L152" s="47">
        <f>'обос расходов 2025'!E409</f>
        <v>0</v>
      </c>
      <c r="M152" s="47">
        <f>'Обосн.расходов (2026)'!E410</f>
        <v>0</v>
      </c>
      <c r="N152" s="43"/>
    </row>
    <row r="153" spans="1:14" x14ac:dyDescent="0.25">
      <c r="A153" s="48" t="s">
        <v>186</v>
      </c>
      <c r="B153" s="45"/>
      <c r="C153" s="45" t="s">
        <v>106</v>
      </c>
      <c r="D153" s="45"/>
      <c r="E153" s="49"/>
      <c r="F153" s="45"/>
      <c r="G153" s="45" t="s">
        <v>9</v>
      </c>
      <c r="H153" s="45" t="s">
        <v>420</v>
      </c>
      <c r="I153" s="45" t="s">
        <v>106</v>
      </c>
      <c r="J153" s="45"/>
      <c r="K153" s="47">
        <f>'Обосн.расходов 2024'!E445</f>
        <v>0</v>
      </c>
      <c r="L153" s="47">
        <f>'обос расходов 2025'!E426</f>
        <v>0</v>
      </c>
      <c r="M153" s="47">
        <f>'Обосн.расходов (2026)'!E427</f>
        <v>0</v>
      </c>
      <c r="N153" s="100"/>
    </row>
    <row r="154" spans="1:14" s="72" customFormat="1" ht="28.5" x14ac:dyDescent="0.2">
      <c r="A154" s="68" t="s">
        <v>260</v>
      </c>
      <c r="B154" s="69"/>
      <c r="C154" s="69"/>
      <c r="D154" s="69"/>
      <c r="E154" s="69"/>
      <c r="F154" s="69"/>
      <c r="G154" s="69"/>
      <c r="H154" s="69" t="s">
        <v>421</v>
      </c>
      <c r="I154" s="45"/>
      <c r="J154" s="69"/>
      <c r="K154" s="70">
        <f>K155+K156+K157</f>
        <v>0</v>
      </c>
      <c r="L154" s="70">
        <f t="shared" ref="L154:M154" si="7">L155+L156+L157</f>
        <v>0</v>
      </c>
      <c r="M154" s="70">
        <f t="shared" si="7"/>
        <v>0</v>
      </c>
      <c r="N154" s="71"/>
    </row>
    <row r="155" spans="1:14" x14ac:dyDescent="0.25">
      <c r="A155" s="48" t="s">
        <v>187</v>
      </c>
      <c r="B155" s="45"/>
      <c r="C155" s="45" t="s">
        <v>106</v>
      </c>
      <c r="D155" s="45"/>
      <c r="E155" s="45"/>
      <c r="F155" s="45"/>
      <c r="G155" s="45" t="s">
        <v>6</v>
      </c>
      <c r="H155" s="45" t="s">
        <v>421</v>
      </c>
      <c r="I155" s="45" t="s">
        <v>106</v>
      </c>
      <c r="J155" s="45"/>
      <c r="K155" s="47">
        <f>'Обосн.расходов 2024'!E413</f>
        <v>0</v>
      </c>
      <c r="L155" s="47">
        <f>'обос расходов 2025'!E396</f>
        <v>0</v>
      </c>
      <c r="M155" s="47">
        <f>'Обосн.расходов (2026)'!E395</f>
        <v>0</v>
      </c>
      <c r="N155" s="43"/>
    </row>
    <row r="156" spans="1:14" x14ac:dyDescent="0.25">
      <c r="A156" s="48" t="s">
        <v>187</v>
      </c>
      <c r="B156" s="45"/>
      <c r="C156" s="45" t="s">
        <v>106</v>
      </c>
      <c r="D156" s="45"/>
      <c r="E156" s="45"/>
      <c r="F156" s="45"/>
      <c r="G156" s="45" t="s">
        <v>8</v>
      </c>
      <c r="H156" s="45" t="s">
        <v>421</v>
      </c>
      <c r="I156" s="45" t="s">
        <v>106</v>
      </c>
      <c r="J156" s="45"/>
      <c r="K156" s="47">
        <f>'Обосн.расходов 2024'!E430</f>
        <v>0</v>
      </c>
      <c r="L156" s="47">
        <f>'обос расходов 2025'!E413</f>
        <v>0</v>
      </c>
      <c r="M156" s="47">
        <f>'Обосн.расходов (2026)'!E412</f>
        <v>0</v>
      </c>
      <c r="N156" s="43"/>
    </row>
    <row r="157" spans="1:14" x14ac:dyDescent="0.25">
      <c r="A157" s="48" t="s">
        <v>187</v>
      </c>
      <c r="B157" s="45"/>
      <c r="C157" s="45" t="s">
        <v>106</v>
      </c>
      <c r="D157" s="45"/>
      <c r="E157" s="45"/>
      <c r="F157" s="45"/>
      <c r="G157" s="45" t="s">
        <v>9</v>
      </c>
      <c r="H157" s="45" t="s">
        <v>421</v>
      </c>
      <c r="I157" s="45" t="s">
        <v>106</v>
      </c>
      <c r="J157" s="45"/>
      <c r="K157" s="47">
        <f>'Обосн.расходов 2024'!E447</f>
        <v>0</v>
      </c>
      <c r="L157" s="47">
        <f>'обос расходов 2025'!E430</f>
        <v>0</v>
      </c>
      <c r="M157" s="47">
        <f>'Обосн.расходов (2026)'!E429</f>
        <v>0</v>
      </c>
      <c r="N157" s="176"/>
    </row>
    <row r="158" spans="1:14" x14ac:dyDescent="0.25">
      <c r="A158" s="68" t="s">
        <v>261</v>
      </c>
      <c r="B158" s="69"/>
      <c r="C158" s="69"/>
      <c r="D158" s="69"/>
      <c r="E158" s="69"/>
      <c r="F158" s="69"/>
      <c r="G158" s="69"/>
      <c r="H158" s="69" t="s">
        <v>422</v>
      </c>
      <c r="I158" s="45"/>
      <c r="J158" s="69"/>
      <c r="K158" s="70">
        <f>K159+K160+K161</f>
        <v>0</v>
      </c>
      <c r="L158" s="70">
        <f>L159+L160+L161</f>
        <v>0</v>
      </c>
      <c r="M158" s="70">
        <f>M159+M160+M161</f>
        <v>0</v>
      </c>
      <c r="N158" s="71"/>
    </row>
    <row r="159" spans="1:14" x14ac:dyDescent="0.25">
      <c r="A159" s="48" t="s">
        <v>188</v>
      </c>
      <c r="B159" s="45"/>
      <c r="C159" s="45" t="s">
        <v>106</v>
      </c>
      <c r="D159" s="45"/>
      <c r="E159" s="45"/>
      <c r="F159" s="45"/>
      <c r="G159" s="45" t="s">
        <v>6</v>
      </c>
      <c r="H159" s="45" t="s">
        <v>422</v>
      </c>
      <c r="I159" s="45" t="s">
        <v>106</v>
      </c>
      <c r="J159" s="45"/>
      <c r="K159" s="47">
        <f>'Обосн.расходов 2024'!E415</f>
        <v>0</v>
      </c>
      <c r="L159" s="47">
        <f>'обос расходов 2025'!E398</f>
        <v>0</v>
      </c>
      <c r="M159" s="47">
        <f>'Обосн.расходов (2026)'!E397</f>
        <v>0</v>
      </c>
      <c r="N159" s="43"/>
    </row>
    <row r="160" spans="1:14" x14ac:dyDescent="0.25">
      <c r="A160" s="48" t="s">
        <v>188</v>
      </c>
      <c r="B160" s="45"/>
      <c r="C160" s="45" t="s">
        <v>106</v>
      </c>
      <c r="D160" s="45"/>
      <c r="E160" s="45"/>
      <c r="F160" s="45"/>
      <c r="G160" s="45" t="s">
        <v>8</v>
      </c>
      <c r="H160" s="45" t="s">
        <v>422</v>
      </c>
      <c r="I160" s="45" t="s">
        <v>106</v>
      </c>
      <c r="J160" s="45"/>
      <c r="K160" s="47">
        <f>'Обосн.расходов 2024'!E432</f>
        <v>0</v>
      </c>
      <c r="L160" s="47">
        <f>'обос расходов 2025'!E415</f>
        <v>0</v>
      </c>
      <c r="M160" s="47">
        <f>'Обосн.расходов (2026)'!E414</f>
        <v>0</v>
      </c>
      <c r="N160" s="43"/>
    </row>
    <row r="161" spans="1:14" x14ac:dyDescent="0.25">
      <c r="A161" s="48" t="s">
        <v>188</v>
      </c>
      <c r="B161" s="45"/>
      <c r="C161" s="45" t="s">
        <v>106</v>
      </c>
      <c r="D161" s="45"/>
      <c r="E161" s="45"/>
      <c r="F161" s="45"/>
      <c r="G161" s="45" t="s">
        <v>9</v>
      </c>
      <c r="H161" s="45" t="s">
        <v>422</v>
      </c>
      <c r="I161" s="45" t="s">
        <v>106</v>
      </c>
      <c r="J161" s="45"/>
      <c r="K161" s="47">
        <f>'Обосн.расходов 2024'!E449</f>
        <v>0</v>
      </c>
      <c r="L161" s="47">
        <f>'обос расходов 2025'!E432</f>
        <v>0</v>
      </c>
      <c r="M161" s="47">
        <f>'Обосн.расходов (2026)'!E431</f>
        <v>0</v>
      </c>
      <c r="N161" s="43"/>
    </row>
    <row r="162" spans="1:14" x14ac:dyDescent="0.25">
      <c r="A162" s="68" t="s">
        <v>262</v>
      </c>
      <c r="B162" s="69"/>
      <c r="C162" s="69"/>
      <c r="D162" s="69"/>
      <c r="E162" s="69"/>
      <c r="F162" s="69"/>
      <c r="G162" s="69"/>
      <c r="H162" s="69" t="s">
        <v>423</v>
      </c>
      <c r="I162" s="45"/>
      <c r="J162" s="69"/>
      <c r="K162" s="70">
        <f>K163+K164+K165</f>
        <v>550000</v>
      </c>
      <c r="L162" s="70">
        <f>L163+L164+L165</f>
        <v>500000</v>
      </c>
      <c r="M162" s="70">
        <f>M163+M164+M165</f>
        <v>500000</v>
      </c>
      <c r="N162" s="71"/>
    </row>
    <row r="163" spans="1:14" x14ac:dyDescent="0.25">
      <c r="A163" s="48" t="s">
        <v>189</v>
      </c>
      <c r="B163" s="45"/>
      <c r="C163" s="45" t="s">
        <v>106</v>
      </c>
      <c r="D163" s="45" t="s">
        <v>425</v>
      </c>
      <c r="E163" s="45" t="s">
        <v>460</v>
      </c>
      <c r="F163" s="313" t="s">
        <v>643</v>
      </c>
      <c r="G163" s="45" t="s">
        <v>6</v>
      </c>
      <c r="H163" s="45" t="s">
        <v>423</v>
      </c>
      <c r="I163" s="45" t="s">
        <v>106</v>
      </c>
      <c r="J163" s="49" t="s">
        <v>640</v>
      </c>
      <c r="K163" s="47">
        <f>'Обосн.расходов 2024'!E417</f>
        <v>50000</v>
      </c>
      <c r="L163" s="47">
        <f>'обос расходов 2025'!E400</f>
        <v>100000</v>
      </c>
      <c r="M163" s="47">
        <f>'Обосн.расходов (2026)'!E399</f>
        <v>100000</v>
      </c>
      <c r="N163" s="43"/>
    </row>
    <row r="164" spans="1:14" x14ac:dyDescent="0.25">
      <c r="A164" s="48" t="s">
        <v>189</v>
      </c>
      <c r="B164" s="45"/>
      <c r="C164" s="45" t="s">
        <v>106</v>
      </c>
      <c r="D164" s="45" t="s">
        <v>426</v>
      </c>
      <c r="E164" s="45" t="s">
        <v>590</v>
      </c>
      <c r="F164" s="313" t="s">
        <v>642</v>
      </c>
      <c r="G164" s="45" t="s">
        <v>8</v>
      </c>
      <c r="H164" s="45" t="s">
        <v>423</v>
      </c>
      <c r="I164" s="45" t="s">
        <v>106</v>
      </c>
      <c r="J164" s="49" t="s">
        <v>640</v>
      </c>
      <c r="K164" s="47">
        <f>'Обосн.расходов 2024'!E434</f>
        <v>500000</v>
      </c>
      <c r="L164" s="47">
        <f>'обос расходов 2025'!E417</f>
        <v>400000</v>
      </c>
      <c r="M164" s="47">
        <f>'Обосн.расходов (2026)'!E416</f>
        <v>400000</v>
      </c>
      <c r="N164" s="43"/>
    </row>
    <row r="165" spans="1:14" x14ac:dyDescent="0.25">
      <c r="A165" s="48" t="s">
        <v>189</v>
      </c>
      <c r="B165" s="45"/>
      <c r="C165" s="45" t="s">
        <v>106</v>
      </c>
      <c r="D165" s="45"/>
      <c r="E165" s="45"/>
      <c r="F165" s="49"/>
      <c r="G165" s="45" t="s">
        <v>9</v>
      </c>
      <c r="H165" s="45" t="s">
        <v>423</v>
      </c>
      <c r="I165" s="45" t="s">
        <v>106</v>
      </c>
      <c r="J165" s="49"/>
      <c r="K165" s="47">
        <f>'Обосн.расходов 2024'!E451</f>
        <v>0</v>
      </c>
      <c r="L165" s="47">
        <f>'обос расходов 2025'!E434</f>
        <v>0</v>
      </c>
      <c r="M165" s="47">
        <f>'Обосн.расходов (2026)'!E433</f>
        <v>0</v>
      </c>
      <c r="N165" s="43"/>
    </row>
    <row r="166" spans="1:14" ht="28.5" x14ac:dyDescent="0.25">
      <c r="A166" s="68" t="s">
        <v>263</v>
      </c>
      <c r="B166" s="69"/>
      <c r="C166" s="69"/>
      <c r="D166" s="69"/>
      <c r="E166" s="69"/>
      <c r="F166" s="69"/>
      <c r="G166" s="69"/>
      <c r="H166" s="69" t="s">
        <v>424</v>
      </c>
      <c r="I166" s="45"/>
      <c r="J166" s="315"/>
      <c r="K166" s="70">
        <f>K167</f>
        <v>0</v>
      </c>
      <c r="L166" s="70">
        <f>L167</f>
        <v>0</v>
      </c>
      <c r="M166" s="70">
        <f>M167</f>
        <v>0</v>
      </c>
      <c r="N166" s="71"/>
    </row>
    <row r="167" spans="1:14" ht="30" x14ac:dyDescent="0.25">
      <c r="A167" s="48" t="s">
        <v>268</v>
      </c>
      <c r="B167" s="45"/>
      <c r="C167" s="45" t="s">
        <v>106</v>
      </c>
      <c r="D167" s="45"/>
      <c r="E167" s="45"/>
      <c r="F167" s="45"/>
      <c r="G167" s="45"/>
      <c r="H167" s="45" t="s">
        <v>424</v>
      </c>
      <c r="I167" s="45" t="s">
        <v>106</v>
      </c>
      <c r="J167" s="49"/>
      <c r="K167" s="47"/>
      <c r="L167" s="47"/>
      <c r="M167" s="47"/>
      <c r="N167" s="43"/>
    </row>
    <row r="168" spans="1:14" ht="28.5" x14ac:dyDescent="0.25">
      <c r="A168" s="68" t="s">
        <v>264</v>
      </c>
      <c r="B168" s="69"/>
      <c r="C168" s="69"/>
      <c r="D168" s="69"/>
      <c r="E168" s="69"/>
      <c r="F168" s="329"/>
      <c r="G168" s="69"/>
      <c r="H168" s="69" t="s">
        <v>410</v>
      </c>
      <c r="I168" s="45"/>
      <c r="J168" s="315"/>
      <c r="K168" s="70">
        <f>K169+K170+K171</f>
        <v>136192.70000000001</v>
      </c>
      <c r="L168" s="70">
        <f>L169+L170+L171</f>
        <v>161192.70000000001</v>
      </c>
      <c r="M168" s="70">
        <f>M169+M170+M171</f>
        <v>161192.70000000001</v>
      </c>
      <c r="N168" s="71"/>
    </row>
    <row r="169" spans="1:14" ht="30" x14ac:dyDescent="0.25">
      <c r="A169" s="48" t="s">
        <v>190</v>
      </c>
      <c r="B169" s="45"/>
      <c r="C169" s="45" t="s">
        <v>106</v>
      </c>
      <c r="D169" s="45" t="s">
        <v>425</v>
      </c>
      <c r="E169" s="45" t="s">
        <v>460</v>
      </c>
      <c r="F169" s="328" t="s">
        <v>643</v>
      </c>
      <c r="G169" s="45" t="s">
        <v>6</v>
      </c>
      <c r="H169" s="45" t="s">
        <v>410</v>
      </c>
      <c r="I169" s="45" t="s">
        <v>106</v>
      </c>
      <c r="J169" s="49" t="s">
        <v>640</v>
      </c>
      <c r="K169" s="47">
        <f>'Обосн.расходов 2024'!E419</f>
        <v>0</v>
      </c>
      <c r="L169" s="47">
        <f>'обос расходов 2025'!E402</f>
        <v>25000</v>
      </c>
      <c r="M169" s="47">
        <f>'Обосн.расходов (2026)'!E401</f>
        <v>25000</v>
      </c>
      <c r="N169" s="43"/>
    </row>
    <row r="170" spans="1:14" ht="30" x14ac:dyDescent="0.25">
      <c r="A170" s="48" t="s">
        <v>190</v>
      </c>
      <c r="B170" s="45"/>
      <c r="C170" s="45" t="s">
        <v>106</v>
      </c>
      <c r="D170" s="45"/>
      <c r="E170" s="45"/>
      <c r="F170" s="330"/>
      <c r="G170" s="45" t="s">
        <v>8</v>
      </c>
      <c r="H170" s="45" t="s">
        <v>410</v>
      </c>
      <c r="I170" s="45" t="s">
        <v>106</v>
      </c>
      <c r="J170" s="49"/>
      <c r="K170" s="47">
        <f>'Обосн.расходов 2024'!E436</f>
        <v>0</v>
      </c>
      <c r="L170" s="47">
        <f>'обос расходов 2025'!E419</f>
        <v>0</v>
      </c>
      <c r="M170" s="47">
        <f>'Обосн.расходов (2026)'!E418</f>
        <v>0</v>
      </c>
      <c r="N170" s="43"/>
    </row>
    <row r="171" spans="1:14" ht="30" x14ac:dyDescent="0.25">
      <c r="A171" s="48" t="s">
        <v>190</v>
      </c>
      <c r="B171" s="45"/>
      <c r="C171" s="45" t="s">
        <v>106</v>
      </c>
      <c r="D171" s="45" t="s">
        <v>440</v>
      </c>
      <c r="E171" s="45" t="s">
        <v>699</v>
      </c>
      <c r="F171" s="332" t="s">
        <v>642</v>
      </c>
      <c r="G171" s="45" t="s">
        <v>9</v>
      </c>
      <c r="H171" s="45" t="s">
        <v>410</v>
      </c>
      <c r="I171" s="45" t="s">
        <v>106</v>
      </c>
      <c r="J171" s="49" t="s">
        <v>588</v>
      </c>
      <c r="K171" s="47">
        <f>'Обосн.расходов 2024'!E453</f>
        <v>136192.70000000001</v>
      </c>
      <c r="L171" s="47">
        <f>'обос расходов 2025'!E436</f>
        <v>136192.70000000001</v>
      </c>
      <c r="M171" s="47">
        <f>'Обосн.расходов (2026)'!E435</f>
        <v>136192.70000000001</v>
      </c>
      <c r="N171" s="43"/>
    </row>
    <row r="172" spans="1:14" s="72" customFormat="1" ht="14.25" x14ac:dyDescent="0.2">
      <c r="A172" s="68" t="s">
        <v>342</v>
      </c>
      <c r="B172" s="69" t="s">
        <v>343</v>
      </c>
      <c r="C172" s="69" t="s">
        <v>278</v>
      </c>
      <c r="D172" s="69"/>
      <c r="E172" s="69"/>
      <c r="F172" s="69"/>
      <c r="G172" s="69"/>
      <c r="H172" s="69"/>
      <c r="I172" s="69" t="s">
        <v>278</v>
      </c>
      <c r="J172" s="315"/>
      <c r="K172" s="70">
        <f>K173+K174+K175</f>
        <v>1099920</v>
      </c>
      <c r="L172" s="70">
        <f>L173+L174+L175</f>
        <v>999920</v>
      </c>
      <c r="M172" s="70">
        <f>M173+M174+M175</f>
        <v>999920</v>
      </c>
      <c r="N172" s="71"/>
    </row>
    <row r="173" spans="1:14" s="72" customFormat="1" ht="14.25" x14ac:dyDescent="0.2">
      <c r="A173" s="77" t="s">
        <v>209</v>
      </c>
      <c r="B173" s="69" t="s">
        <v>209</v>
      </c>
      <c r="C173" s="358" t="s">
        <v>278</v>
      </c>
      <c r="D173" s="69" t="s">
        <v>209</v>
      </c>
      <c r="E173" s="69" t="s">
        <v>209</v>
      </c>
      <c r="F173" s="69" t="s">
        <v>209</v>
      </c>
      <c r="G173" s="69" t="s">
        <v>6</v>
      </c>
      <c r="H173" s="69" t="s">
        <v>209</v>
      </c>
      <c r="I173" s="69" t="s">
        <v>209</v>
      </c>
      <c r="J173" s="315" t="s">
        <v>209</v>
      </c>
      <c r="K173" s="70">
        <f t="shared" ref="K173:M174" si="8">K176+K178</f>
        <v>319920</v>
      </c>
      <c r="L173" s="70">
        <f t="shared" si="8"/>
        <v>359920</v>
      </c>
      <c r="M173" s="70">
        <f t="shared" si="8"/>
        <v>359920</v>
      </c>
      <c r="N173" s="71"/>
    </row>
    <row r="174" spans="1:14" s="72" customFormat="1" ht="14.25" x14ac:dyDescent="0.2">
      <c r="A174" s="77" t="s">
        <v>209</v>
      </c>
      <c r="B174" s="69" t="s">
        <v>209</v>
      </c>
      <c r="C174" s="359"/>
      <c r="D174" s="69" t="s">
        <v>209</v>
      </c>
      <c r="E174" s="69" t="s">
        <v>209</v>
      </c>
      <c r="F174" s="69" t="s">
        <v>209</v>
      </c>
      <c r="G174" s="69" t="s">
        <v>8</v>
      </c>
      <c r="H174" s="69" t="s">
        <v>209</v>
      </c>
      <c r="I174" s="69" t="s">
        <v>209</v>
      </c>
      <c r="J174" s="315" t="s">
        <v>209</v>
      </c>
      <c r="K174" s="70">
        <f t="shared" si="8"/>
        <v>780000</v>
      </c>
      <c r="L174" s="70">
        <f t="shared" si="8"/>
        <v>640000</v>
      </c>
      <c r="M174" s="70">
        <f t="shared" si="8"/>
        <v>640000</v>
      </c>
      <c r="N174" s="71"/>
    </row>
    <row r="175" spans="1:14" s="72" customFormat="1" ht="14.25" x14ac:dyDescent="0.2">
      <c r="A175" s="77" t="s">
        <v>209</v>
      </c>
      <c r="B175" s="69" t="s">
        <v>209</v>
      </c>
      <c r="C175" s="360"/>
      <c r="D175" s="69" t="s">
        <v>209</v>
      </c>
      <c r="E175" s="69" t="s">
        <v>209</v>
      </c>
      <c r="F175" s="69" t="s">
        <v>209</v>
      </c>
      <c r="G175" s="69" t="s">
        <v>9</v>
      </c>
      <c r="H175" s="69" t="s">
        <v>209</v>
      </c>
      <c r="I175" s="69" t="s">
        <v>209</v>
      </c>
      <c r="J175" s="315" t="s">
        <v>209</v>
      </c>
      <c r="K175" s="70"/>
      <c r="L175" s="70"/>
      <c r="M175" s="70"/>
      <c r="N175" s="71"/>
    </row>
    <row r="176" spans="1:14" x14ac:dyDescent="0.25">
      <c r="A176" s="48" t="s">
        <v>175</v>
      </c>
      <c r="B176" s="45"/>
      <c r="C176" s="45" t="s">
        <v>278</v>
      </c>
      <c r="D176" s="45" t="s">
        <v>425</v>
      </c>
      <c r="E176" s="45" t="s">
        <v>460</v>
      </c>
      <c r="F176" s="313" t="s">
        <v>643</v>
      </c>
      <c r="G176" s="45" t="s">
        <v>6</v>
      </c>
      <c r="H176" s="45" t="s">
        <v>409</v>
      </c>
      <c r="I176" s="45" t="s">
        <v>278</v>
      </c>
      <c r="J176" s="49" t="s">
        <v>640</v>
      </c>
      <c r="K176" s="47">
        <f>'Обосн.расходов 2024'!F295</f>
        <v>260000</v>
      </c>
      <c r="L176" s="47">
        <f>'обос расходов 2025'!F279</f>
        <v>300000</v>
      </c>
      <c r="M176" s="47">
        <f>'Обосн.расходов (2026)'!F278</f>
        <v>300000</v>
      </c>
      <c r="N176" s="43"/>
    </row>
    <row r="177" spans="1:14" x14ac:dyDescent="0.25">
      <c r="A177" s="48" t="s">
        <v>175</v>
      </c>
      <c r="B177" s="45"/>
      <c r="C177" s="45" t="s">
        <v>278</v>
      </c>
      <c r="D177" s="45" t="s">
        <v>426</v>
      </c>
      <c r="E177" s="45" t="s">
        <v>590</v>
      </c>
      <c r="F177" s="313" t="s">
        <v>642</v>
      </c>
      <c r="G177" s="45" t="s">
        <v>8</v>
      </c>
      <c r="H177" s="45" t="s">
        <v>409</v>
      </c>
      <c r="I177" s="45" t="s">
        <v>278</v>
      </c>
      <c r="J177" s="49" t="s">
        <v>640</v>
      </c>
      <c r="K177" s="47">
        <f>'Обосн.расходов 2024'!F307</f>
        <v>640000</v>
      </c>
      <c r="L177" s="47">
        <f>'обос расходов 2025'!F291</f>
        <v>500000</v>
      </c>
      <c r="M177" s="47">
        <f>'Обосн.расходов (2026)'!F290</f>
        <v>500000</v>
      </c>
      <c r="N177" s="43"/>
    </row>
    <row r="178" spans="1:14" x14ac:dyDescent="0.25">
      <c r="A178" s="48" t="s">
        <v>176</v>
      </c>
      <c r="B178" s="45"/>
      <c r="C178" s="45" t="s">
        <v>278</v>
      </c>
      <c r="D178" s="45" t="s">
        <v>425</v>
      </c>
      <c r="E178" s="45" t="s">
        <v>460</v>
      </c>
      <c r="F178" s="313" t="s">
        <v>643</v>
      </c>
      <c r="G178" s="45" t="s">
        <v>6</v>
      </c>
      <c r="H178" s="45" t="s">
        <v>409</v>
      </c>
      <c r="I178" s="45" t="s">
        <v>278</v>
      </c>
      <c r="J178" s="49" t="s">
        <v>640</v>
      </c>
      <c r="K178" s="47">
        <f>'Обосн.расходов 2024'!F297</f>
        <v>59920</v>
      </c>
      <c r="L178" s="47">
        <f>'обос расходов 2025'!F281</f>
        <v>59920</v>
      </c>
      <c r="M178" s="47">
        <f>'Обосн.расходов (2026)'!F280</f>
        <v>59920</v>
      </c>
      <c r="N178" s="43"/>
    </row>
    <row r="179" spans="1:14" x14ac:dyDescent="0.25">
      <c r="A179" s="48" t="s">
        <v>176</v>
      </c>
      <c r="B179" s="45"/>
      <c r="C179" s="45" t="s">
        <v>278</v>
      </c>
      <c r="D179" s="45" t="s">
        <v>426</v>
      </c>
      <c r="E179" s="45" t="s">
        <v>590</v>
      </c>
      <c r="F179" s="314" t="s">
        <v>642</v>
      </c>
      <c r="G179" s="45" t="s">
        <v>8</v>
      </c>
      <c r="H179" s="45" t="s">
        <v>409</v>
      </c>
      <c r="I179" s="45" t="s">
        <v>278</v>
      </c>
      <c r="J179" s="49" t="s">
        <v>640</v>
      </c>
      <c r="K179" s="47">
        <f>'Обосн.расходов 2024'!F309</f>
        <v>140000</v>
      </c>
      <c r="L179" s="47">
        <f>'обос расходов 2025'!F293</f>
        <v>140000</v>
      </c>
      <c r="M179" s="47">
        <f>'Обосн.расходов (2026)'!F292</f>
        <v>140000</v>
      </c>
      <c r="N179" s="43"/>
    </row>
    <row r="180" spans="1:14" ht="35.25" customHeight="1" x14ac:dyDescent="0.25">
      <c r="A180" s="48" t="s">
        <v>345</v>
      </c>
      <c r="B180" s="45" t="s">
        <v>344</v>
      </c>
      <c r="C180" s="45" t="s">
        <v>107</v>
      </c>
      <c r="D180" s="45"/>
      <c r="E180" s="45"/>
      <c r="F180" s="49"/>
      <c r="G180" s="45"/>
      <c r="H180" s="45"/>
      <c r="I180" s="45"/>
      <c r="J180" s="45"/>
      <c r="K180" s="47"/>
      <c r="L180" s="47"/>
      <c r="M180" s="47"/>
      <c r="N180" s="43"/>
    </row>
    <row r="181" spans="1:14" ht="45" x14ac:dyDescent="0.25">
      <c r="A181" s="48" t="s">
        <v>346</v>
      </c>
      <c r="B181" s="45" t="s">
        <v>347</v>
      </c>
      <c r="C181" s="45" t="s">
        <v>108</v>
      </c>
      <c r="D181" s="45"/>
      <c r="E181" s="45"/>
      <c r="F181" s="49"/>
      <c r="G181" s="45"/>
      <c r="H181" s="45"/>
      <c r="I181" s="45"/>
      <c r="J181" s="45"/>
      <c r="K181" s="47"/>
      <c r="L181" s="47"/>
      <c r="M181" s="47"/>
      <c r="N181" s="43"/>
    </row>
    <row r="182" spans="1:14" ht="30" x14ac:dyDescent="0.25">
      <c r="A182" s="48" t="s">
        <v>348</v>
      </c>
      <c r="B182" s="45" t="s">
        <v>349</v>
      </c>
      <c r="C182" s="45" t="s">
        <v>109</v>
      </c>
      <c r="D182" s="45"/>
      <c r="E182" s="45"/>
      <c r="F182" s="49"/>
      <c r="G182" s="45"/>
      <c r="H182" s="45"/>
      <c r="I182" s="45"/>
      <c r="J182" s="45"/>
      <c r="K182" s="47"/>
      <c r="L182" s="47"/>
      <c r="M182" s="47"/>
      <c r="N182" s="43" t="s">
        <v>23</v>
      </c>
    </row>
    <row r="183" spans="1:14" s="90" customFormat="1" x14ac:dyDescent="0.25">
      <c r="A183" s="86" t="s">
        <v>373</v>
      </c>
      <c r="B183" s="87" t="s">
        <v>110</v>
      </c>
      <c r="C183" s="87" t="s">
        <v>111</v>
      </c>
      <c r="D183" s="87"/>
      <c r="E183" s="87"/>
      <c r="F183" s="87"/>
      <c r="G183" s="87"/>
      <c r="H183" s="87"/>
      <c r="I183" s="87"/>
      <c r="J183" s="87"/>
      <c r="K183" s="88">
        <f>K184+K185+K186</f>
        <v>-200000</v>
      </c>
      <c r="L183" s="88">
        <f>L184+L185+L186</f>
        <v>-200000</v>
      </c>
      <c r="M183" s="88">
        <f>M184+M185+M186</f>
        <v>-200000</v>
      </c>
      <c r="N183" s="89" t="s">
        <v>23</v>
      </c>
    </row>
    <row r="184" spans="1:14" ht="30" x14ac:dyDescent="0.25">
      <c r="A184" s="48" t="s">
        <v>374</v>
      </c>
      <c r="B184" s="45" t="s">
        <v>112</v>
      </c>
      <c r="C184" s="45"/>
      <c r="D184" s="45" t="s">
        <v>425</v>
      </c>
      <c r="E184" s="49" t="s">
        <v>427</v>
      </c>
      <c r="F184" s="49" t="s">
        <v>428</v>
      </c>
      <c r="G184" s="45" t="s">
        <v>6</v>
      </c>
      <c r="H184" s="45" t="s">
        <v>408</v>
      </c>
      <c r="I184" s="45" t="s">
        <v>286</v>
      </c>
      <c r="J184" s="45"/>
      <c r="K184" s="47"/>
      <c r="L184" s="47"/>
      <c r="M184" s="47"/>
      <c r="N184" s="43" t="s">
        <v>23</v>
      </c>
    </row>
    <row r="185" spans="1:14" ht="21.75" customHeight="1" x14ac:dyDescent="0.25">
      <c r="A185" s="48" t="s">
        <v>375</v>
      </c>
      <c r="B185" s="45" t="s">
        <v>113</v>
      </c>
      <c r="C185" s="45"/>
      <c r="D185" s="45" t="s">
        <v>425</v>
      </c>
      <c r="E185" s="49" t="s">
        <v>427</v>
      </c>
      <c r="F185" s="49" t="s">
        <v>428</v>
      </c>
      <c r="G185" s="45" t="s">
        <v>6</v>
      </c>
      <c r="H185" s="45" t="s">
        <v>408</v>
      </c>
      <c r="I185" s="45" t="s">
        <v>286</v>
      </c>
      <c r="J185" s="45"/>
      <c r="K185" s="47"/>
      <c r="L185" s="47"/>
      <c r="M185" s="47"/>
      <c r="N185" s="43" t="s">
        <v>23</v>
      </c>
    </row>
    <row r="186" spans="1:14" x14ac:dyDescent="0.25">
      <c r="A186" s="48" t="s">
        <v>376</v>
      </c>
      <c r="B186" s="45" t="s">
        <v>114</v>
      </c>
      <c r="C186" s="45"/>
      <c r="D186" s="45" t="s">
        <v>425</v>
      </c>
      <c r="E186" s="49" t="s">
        <v>427</v>
      </c>
      <c r="F186" s="49" t="s">
        <v>428</v>
      </c>
      <c r="G186" s="45" t="s">
        <v>6</v>
      </c>
      <c r="H186" s="45" t="s">
        <v>408</v>
      </c>
      <c r="I186" s="45" t="s">
        <v>286</v>
      </c>
      <c r="J186" s="45"/>
      <c r="K186" s="47">
        <v>-200000</v>
      </c>
      <c r="L186" s="47">
        <v>-200000</v>
      </c>
      <c r="M186" s="47">
        <v>-200000</v>
      </c>
      <c r="N186" s="43" t="s">
        <v>23</v>
      </c>
    </row>
    <row r="187" spans="1:14" s="90" customFormat="1" x14ac:dyDescent="0.25">
      <c r="A187" s="86" t="s">
        <v>377</v>
      </c>
      <c r="B187" s="87" t="s">
        <v>115</v>
      </c>
      <c r="C187" s="87" t="s">
        <v>23</v>
      </c>
      <c r="D187" s="87"/>
      <c r="E187" s="87"/>
      <c r="F187" s="87"/>
      <c r="G187" s="87"/>
      <c r="H187" s="87"/>
      <c r="I187" s="87"/>
      <c r="J187" s="87"/>
      <c r="K187" s="88">
        <f>K188</f>
        <v>0</v>
      </c>
      <c r="L187" s="88">
        <f>L188</f>
        <v>0</v>
      </c>
      <c r="M187" s="88">
        <f>M188</f>
        <v>0</v>
      </c>
      <c r="N187" s="89" t="s">
        <v>23</v>
      </c>
    </row>
    <row r="188" spans="1:14" ht="32.25" customHeight="1" x14ac:dyDescent="0.25">
      <c r="A188" s="48" t="s">
        <v>350</v>
      </c>
      <c r="B188" s="45" t="s">
        <v>116</v>
      </c>
      <c r="C188" s="45" t="s">
        <v>117</v>
      </c>
      <c r="D188" s="45"/>
      <c r="E188" s="45"/>
      <c r="F188" s="49"/>
      <c r="G188" s="45"/>
      <c r="H188" s="45" t="s">
        <v>117</v>
      </c>
      <c r="I188" s="45"/>
      <c r="J188" s="45"/>
      <c r="K188" s="47"/>
      <c r="L188" s="47"/>
      <c r="M188" s="47"/>
      <c r="N188" s="43" t="s">
        <v>23</v>
      </c>
    </row>
  </sheetData>
  <autoFilter ref="A43:N188"/>
  <mergeCells count="16">
    <mergeCell ref="C173:C175"/>
    <mergeCell ref="B4:B5"/>
    <mergeCell ref="A2:N2"/>
    <mergeCell ref="A4:A5"/>
    <mergeCell ref="J4:J5"/>
    <mergeCell ref="C4:C5"/>
    <mergeCell ref="E4:E5"/>
    <mergeCell ref="K4:N4"/>
    <mergeCell ref="C101:C103"/>
    <mergeCell ref="D4:D5"/>
    <mergeCell ref="P28:T30"/>
    <mergeCell ref="F4:F5"/>
    <mergeCell ref="G4:G5"/>
    <mergeCell ref="H4:H5"/>
    <mergeCell ref="I4:I5"/>
    <mergeCell ref="O28:O30"/>
  </mergeCells>
  <pageMargins left="0.70866141732283472" right="0.31496062992125984" top="0.55118110236220474" bottom="0.55118110236220474" header="0.31496062992125984" footer="0.31496062992125984"/>
  <pageSetup paperSize="9" scale="59" fitToWidth="5" fitToHeight="5" orientation="landscape" r:id="rId1"/>
  <rowBreaks count="2" manualBreakCount="2">
    <brk id="41" max="13" man="1"/>
    <brk id="75"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H68"/>
  <sheetViews>
    <sheetView view="pageBreakPreview" zoomScaleNormal="100" zoomScaleSheetLayoutView="100" workbookViewId="0">
      <selection activeCell="Q45" sqref="Q45:AE45"/>
    </sheetView>
  </sheetViews>
  <sheetFormatPr defaultColWidth="0.85546875" defaultRowHeight="11.25" x14ac:dyDescent="0.2"/>
  <cols>
    <col min="1" max="60" width="0.85546875" style="2"/>
    <col min="61" max="61" width="0.85546875" style="2" customWidth="1"/>
    <col min="62" max="64" width="0.85546875" style="2"/>
    <col min="65" max="65" width="0.85546875" style="2" customWidth="1"/>
    <col min="66" max="75" width="0.85546875" style="2"/>
    <col min="76" max="77" width="0.85546875" style="2" customWidth="1"/>
    <col min="78" max="90" width="0.85546875" style="2"/>
    <col min="91" max="91" width="6.7109375" style="2" customWidth="1"/>
    <col min="92" max="108" width="0.85546875" style="2"/>
    <col min="109" max="109" width="0.85546875" style="2" customWidth="1"/>
    <col min="110" max="110" width="15.5703125" style="2" customWidth="1"/>
    <col min="111" max="111" width="15.5703125" style="104" customWidth="1"/>
    <col min="112" max="123" width="0.85546875" style="2"/>
    <col min="124" max="124" width="3" style="2" customWidth="1"/>
    <col min="125" max="136" width="0.85546875" style="2"/>
    <col min="137" max="137" width="3.7109375" style="2" customWidth="1"/>
    <col min="138" max="149" width="0.85546875" style="2"/>
    <col min="150" max="150" width="4.28515625" style="2" customWidth="1"/>
    <col min="151" max="162" width="0.85546875" style="2"/>
    <col min="163" max="163" width="2.140625" style="2" customWidth="1"/>
    <col min="164" max="16384" width="0.85546875" style="2"/>
  </cols>
  <sheetData>
    <row r="1" spans="1:164" ht="13.5" customHeight="1" x14ac:dyDescent="0.2">
      <c r="B1" s="401" t="s">
        <v>378</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c r="BO1" s="401"/>
      <c r="BP1" s="401"/>
      <c r="BQ1" s="401"/>
      <c r="BR1" s="401"/>
      <c r="BS1" s="401"/>
      <c r="BT1" s="401"/>
      <c r="BU1" s="401"/>
      <c r="BV1" s="401"/>
      <c r="BW1" s="401"/>
      <c r="BX1" s="401"/>
      <c r="BY1" s="401"/>
      <c r="BZ1" s="401"/>
      <c r="CA1" s="401"/>
      <c r="CB1" s="401"/>
      <c r="CC1" s="401"/>
      <c r="CD1" s="401"/>
      <c r="CE1" s="401"/>
      <c r="CF1" s="401"/>
      <c r="CG1" s="401"/>
      <c r="CH1" s="401"/>
      <c r="CI1" s="401"/>
      <c r="CJ1" s="401"/>
      <c r="CK1" s="401"/>
      <c r="CL1" s="401"/>
      <c r="CM1" s="401"/>
      <c r="CN1" s="401"/>
      <c r="CO1" s="401"/>
      <c r="CP1" s="401"/>
      <c r="CQ1" s="401"/>
      <c r="CR1" s="401"/>
      <c r="CS1" s="401"/>
      <c r="CT1" s="401"/>
      <c r="CU1" s="401"/>
      <c r="CV1" s="401"/>
      <c r="CW1" s="401"/>
      <c r="CX1" s="401"/>
      <c r="CY1" s="401"/>
      <c r="CZ1" s="401"/>
      <c r="DA1" s="401"/>
      <c r="DB1" s="401"/>
      <c r="DC1" s="401"/>
      <c r="DD1" s="401"/>
      <c r="DE1" s="401"/>
      <c r="DF1" s="401"/>
      <c r="DG1" s="401"/>
      <c r="DH1" s="401"/>
      <c r="DI1" s="401"/>
      <c r="DJ1" s="401"/>
      <c r="DK1" s="401"/>
      <c r="DL1" s="401"/>
      <c r="DM1" s="401"/>
      <c r="DN1" s="401"/>
      <c r="DO1" s="401"/>
      <c r="DP1" s="401"/>
      <c r="DQ1" s="401"/>
      <c r="DR1" s="401"/>
      <c r="DS1" s="401"/>
      <c r="DT1" s="401"/>
      <c r="DU1" s="401"/>
      <c r="DV1" s="401"/>
      <c r="DW1" s="401"/>
      <c r="DX1" s="401"/>
      <c r="DY1" s="401"/>
      <c r="DZ1" s="401"/>
      <c r="EA1" s="401"/>
      <c r="EB1" s="401"/>
      <c r="EC1" s="401"/>
      <c r="ED1" s="401"/>
      <c r="EE1" s="401"/>
      <c r="EF1" s="401"/>
      <c r="EG1" s="401"/>
      <c r="EH1" s="401"/>
      <c r="EI1" s="401"/>
      <c r="EJ1" s="401"/>
      <c r="EK1" s="401"/>
      <c r="EL1" s="401"/>
      <c r="EM1" s="401"/>
      <c r="EN1" s="401"/>
      <c r="EO1" s="401"/>
      <c r="EP1" s="401"/>
      <c r="EQ1" s="401"/>
      <c r="ER1" s="401"/>
      <c r="ES1" s="401"/>
      <c r="ET1" s="401"/>
      <c r="EU1" s="401"/>
      <c r="EV1" s="401"/>
      <c r="EW1" s="401"/>
      <c r="EX1" s="401"/>
      <c r="EY1" s="401"/>
      <c r="EZ1" s="401"/>
      <c r="FA1" s="401"/>
      <c r="FB1" s="401"/>
      <c r="FC1" s="401"/>
      <c r="FD1" s="401"/>
      <c r="FE1" s="401"/>
      <c r="FF1" s="401"/>
    </row>
    <row r="2" spans="1:164" x14ac:dyDescent="0.2">
      <c r="DG2" s="2"/>
    </row>
    <row r="3" spans="1:164" ht="11.25" customHeight="1" x14ac:dyDescent="0.2">
      <c r="A3" s="409" t="s">
        <v>200</v>
      </c>
      <c r="B3" s="410"/>
      <c r="C3" s="410"/>
      <c r="D3" s="410"/>
      <c r="E3" s="410"/>
      <c r="F3" s="410"/>
      <c r="G3" s="410"/>
      <c r="H3" s="411"/>
      <c r="I3" s="402" t="s">
        <v>0</v>
      </c>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4"/>
      <c r="CN3" s="409" t="s">
        <v>118</v>
      </c>
      <c r="CO3" s="410"/>
      <c r="CP3" s="410"/>
      <c r="CQ3" s="410"/>
      <c r="CR3" s="410"/>
      <c r="CS3" s="410"/>
      <c r="CT3" s="410"/>
      <c r="CU3" s="411"/>
      <c r="CV3" s="409" t="s">
        <v>119</v>
      </c>
      <c r="CW3" s="410"/>
      <c r="CX3" s="410"/>
      <c r="CY3" s="410"/>
      <c r="CZ3" s="410"/>
      <c r="DA3" s="410"/>
      <c r="DB3" s="410"/>
      <c r="DC3" s="410"/>
      <c r="DD3" s="410"/>
      <c r="DE3" s="411"/>
      <c r="DF3" s="416" t="s">
        <v>379</v>
      </c>
      <c r="DG3" s="416" t="s">
        <v>469</v>
      </c>
      <c r="DH3" s="415" t="s">
        <v>4</v>
      </c>
      <c r="DI3" s="415"/>
      <c r="DJ3" s="415"/>
      <c r="DK3" s="415"/>
      <c r="DL3" s="415"/>
      <c r="DM3" s="415"/>
      <c r="DN3" s="415"/>
      <c r="DO3" s="415"/>
      <c r="DP3" s="415"/>
      <c r="DQ3" s="415"/>
      <c r="DR3" s="415"/>
      <c r="DS3" s="415"/>
      <c r="DT3" s="415"/>
      <c r="DU3" s="415"/>
      <c r="DV3" s="415"/>
      <c r="DW3" s="415"/>
      <c r="DX3" s="415"/>
      <c r="DY3" s="415"/>
      <c r="DZ3" s="415"/>
      <c r="EA3" s="415"/>
      <c r="EB3" s="415"/>
      <c r="EC3" s="415"/>
      <c r="ED3" s="415"/>
      <c r="EE3" s="415"/>
      <c r="EF3" s="415"/>
      <c r="EG3" s="415"/>
      <c r="EH3" s="415"/>
      <c r="EI3" s="415"/>
      <c r="EJ3" s="415"/>
      <c r="EK3" s="415"/>
      <c r="EL3" s="415"/>
      <c r="EM3" s="415"/>
      <c r="EN3" s="415"/>
      <c r="EO3" s="415"/>
      <c r="EP3" s="415"/>
      <c r="EQ3" s="415"/>
      <c r="ER3" s="415"/>
      <c r="ES3" s="415"/>
      <c r="ET3" s="415"/>
      <c r="EU3" s="415"/>
      <c r="EV3" s="415"/>
      <c r="EW3" s="415"/>
      <c r="EX3" s="415"/>
      <c r="EY3" s="415"/>
      <c r="EZ3" s="415"/>
      <c r="FA3" s="415"/>
      <c r="FB3" s="415"/>
      <c r="FC3" s="415"/>
      <c r="FD3" s="415"/>
      <c r="FE3" s="415"/>
      <c r="FF3" s="415"/>
      <c r="FG3" s="415"/>
    </row>
    <row r="4" spans="1:164" ht="51" customHeight="1" x14ac:dyDescent="0.2">
      <c r="A4" s="412"/>
      <c r="B4" s="413"/>
      <c r="C4" s="413"/>
      <c r="D4" s="413"/>
      <c r="E4" s="413"/>
      <c r="F4" s="413"/>
      <c r="G4" s="413"/>
      <c r="H4" s="414"/>
      <c r="I4" s="405"/>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7"/>
      <c r="CN4" s="412"/>
      <c r="CO4" s="413"/>
      <c r="CP4" s="413"/>
      <c r="CQ4" s="413"/>
      <c r="CR4" s="413"/>
      <c r="CS4" s="413"/>
      <c r="CT4" s="413"/>
      <c r="CU4" s="414"/>
      <c r="CV4" s="412"/>
      <c r="CW4" s="413"/>
      <c r="CX4" s="413"/>
      <c r="CY4" s="413"/>
      <c r="CZ4" s="413"/>
      <c r="DA4" s="413"/>
      <c r="DB4" s="413"/>
      <c r="DC4" s="413"/>
      <c r="DD4" s="413"/>
      <c r="DE4" s="414"/>
      <c r="DF4" s="417"/>
      <c r="DG4" s="417"/>
      <c r="DH4" s="419" t="s">
        <v>689</v>
      </c>
      <c r="DI4" s="419"/>
      <c r="DJ4" s="419"/>
      <c r="DK4" s="419"/>
      <c r="DL4" s="419"/>
      <c r="DM4" s="419"/>
      <c r="DN4" s="419"/>
      <c r="DO4" s="419"/>
      <c r="DP4" s="419"/>
      <c r="DQ4" s="419"/>
      <c r="DR4" s="419"/>
      <c r="DS4" s="419"/>
      <c r="DT4" s="419"/>
      <c r="DU4" s="419" t="s">
        <v>690</v>
      </c>
      <c r="DV4" s="419"/>
      <c r="DW4" s="419"/>
      <c r="DX4" s="419"/>
      <c r="DY4" s="419"/>
      <c r="DZ4" s="419"/>
      <c r="EA4" s="419"/>
      <c r="EB4" s="419"/>
      <c r="EC4" s="419"/>
      <c r="ED4" s="419"/>
      <c r="EE4" s="419"/>
      <c r="EF4" s="419"/>
      <c r="EG4" s="419"/>
      <c r="EH4" s="419" t="s">
        <v>691</v>
      </c>
      <c r="EI4" s="419"/>
      <c r="EJ4" s="419"/>
      <c r="EK4" s="419"/>
      <c r="EL4" s="419"/>
      <c r="EM4" s="419"/>
      <c r="EN4" s="419"/>
      <c r="EO4" s="419"/>
      <c r="EP4" s="419"/>
      <c r="EQ4" s="419"/>
      <c r="ER4" s="419"/>
      <c r="ES4" s="419"/>
      <c r="ET4" s="419"/>
      <c r="EU4" s="418" t="s">
        <v>3</v>
      </c>
      <c r="EV4" s="418"/>
      <c r="EW4" s="418"/>
      <c r="EX4" s="418"/>
      <c r="EY4" s="418"/>
      <c r="EZ4" s="418"/>
      <c r="FA4" s="418"/>
      <c r="FB4" s="418"/>
      <c r="FC4" s="418"/>
      <c r="FD4" s="418"/>
      <c r="FE4" s="418"/>
      <c r="FF4" s="418"/>
      <c r="FG4" s="418"/>
    </row>
    <row r="5" spans="1:164" x14ac:dyDescent="0.2">
      <c r="A5" s="408" t="s">
        <v>5</v>
      </c>
      <c r="B5" s="408"/>
      <c r="C5" s="408"/>
      <c r="D5" s="408"/>
      <c r="E5" s="408"/>
      <c r="F5" s="408"/>
      <c r="G5" s="408"/>
      <c r="H5" s="408"/>
      <c r="I5" s="408" t="s">
        <v>6</v>
      </c>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8"/>
      <c r="AX5" s="408"/>
      <c r="AY5" s="408"/>
      <c r="AZ5" s="408"/>
      <c r="BA5" s="408"/>
      <c r="BB5" s="408"/>
      <c r="BC5" s="408"/>
      <c r="BD5" s="408"/>
      <c r="BE5" s="408"/>
      <c r="BF5" s="408"/>
      <c r="BG5" s="408"/>
      <c r="BH5" s="408"/>
      <c r="BI5" s="408"/>
      <c r="BJ5" s="408"/>
      <c r="BK5" s="408"/>
      <c r="BL5" s="408"/>
      <c r="BM5" s="408"/>
      <c r="BN5" s="408"/>
      <c r="BO5" s="408"/>
      <c r="BP5" s="408"/>
      <c r="BQ5" s="408"/>
      <c r="BR5" s="408"/>
      <c r="BS5" s="408"/>
      <c r="BT5" s="408"/>
      <c r="BU5" s="408"/>
      <c r="BV5" s="408"/>
      <c r="BW5" s="408"/>
      <c r="BX5" s="408"/>
      <c r="BY5" s="408"/>
      <c r="BZ5" s="408"/>
      <c r="CA5" s="408"/>
      <c r="CB5" s="408"/>
      <c r="CC5" s="408"/>
      <c r="CD5" s="408"/>
      <c r="CE5" s="408"/>
      <c r="CF5" s="408"/>
      <c r="CG5" s="408"/>
      <c r="CH5" s="408"/>
      <c r="CI5" s="408"/>
      <c r="CJ5" s="408"/>
      <c r="CK5" s="408"/>
      <c r="CL5" s="408"/>
      <c r="CM5" s="408"/>
      <c r="CN5" s="408" t="s">
        <v>7</v>
      </c>
      <c r="CO5" s="408"/>
      <c r="CP5" s="408"/>
      <c r="CQ5" s="408"/>
      <c r="CR5" s="408"/>
      <c r="CS5" s="408"/>
      <c r="CT5" s="408"/>
      <c r="CU5" s="408"/>
      <c r="CV5" s="408" t="s">
        <v>8</v>
      </c>
      <c r="CW5" s="408"/>
      <c r="CX5" s="408"/>
      <c r="CY5" s="408"/>
      <c r="CZ5" s="408"/>
      <c r="DA5" s="408"/>
      <c r="DB5" s="408"/>
      <c r="DC5" s="408"/>
      <c r="DD5" s="408"/>
      <c r="DE5" s="408"/>
      <c r="DF5" s="109" t="s">
        <v>9</v>
      </c>
      <c r="DG5" s="109" t="s">
        <v>10</v>
      </c>
      <c r="DH5" s="408" t="s">
        <v>11</v>
      </c>
      <c r="DI5" s="408"/>
      <c r="DJ5" s="408"/>
      <c r="DK5" s="408"/>
      <c r="DL5" s="408"/>
      <c r="DM5" s="408"/>
      <c r="DN5" s="408"/>
      <c r="DO5" s="408"/>
      <c r="DP5" s="408"/>
      <c r="DQ5" s="408"/>
      <c r="DR5" s="408"/>
      <c r="DS5" s="408"/>
      <c r="DT5" s="408"/>
      <c r="DU5" s="408" t="s">
        <v>12</v>
      </c>
      <c r="DV5" s="408"/>
      <c r="DW5" s="408"/>
      <c r="DX5" s="408"/>
      <c r="DY5" s="408"/>
      <c r="DZ5" s="408"/>
      <c r="EA5" s="408"/>
      <c r="EB5" s="408"/>
      <c r="EC5" s="408"/>
      <c r="ED5" s="408"/>
      <c r="EE5" s="408"/>
      <c r="EF5" s="408"/>
      <c r="EG5" s="408"/>
      <c r="EH5" s="408" t="s">
        <v>192</v>
      </c>
      <c r="EI5" s="408"/>
      <c r="EJ5" s="408"/>
      <c r="EK5" s="408"/>
      <c r="EL5" s="408"/>
      <c r="EM5" s="408"/>
      <c r="EN5" s="408"/>
      <c r="EO5" s="408"/>
      <c r="EP5" s="408"/>
      <c r="EQ5" s="408"/>
      <c r="ER5" s="408"/>
      <c r="ES5" s="408"/>
      <c r="ET5" s="408"/>
      <c r="EU5" s="408" t="s">
        <v>193</v>
      </c>
      <c r="EV5" s="408"/>
      <c r="EW5" s="408"/>
      <c r="EX5" s="408"/>
      <c r="EY5" s="408"/>
      <c r="EZ5" s="408"/>
      <c r="FA5" s="408"/>
      <c r="FB5" s="408"/>
      <c r="FC5" s="408"/>
      <c r="FD5" s="408"/>
      <c r="FE5" s="408"/>
      <c r="FF5" s="408"/>
      <c r="FG5" s="408"/>
    </row>
    <row r="6" spans="1:164" s="12" customFormat="1" ht="12.75" customHeight="1" x14ac:dyDescent="0.2">
      <c r="A6" s="365">
        <v>1</v>
      </c>
      <c r="B6" s="365"/>
      <c r="C6" s="365"/>
      <c r="D6" s="365"/>
      <c r="E6" s="365"/>
      <c r="F6" s="365"/>
      <c r="G6" s="365"/>
      <c r="H6" s="365"/>
      <c r="I6" s="388" t="s">
        <v>380</v>
      </c>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65" t="s">
        <v>120</v>
      </c>
      <c r="CO6" s="365"/>
      <c r="CP6" s="365"/>
      <c r="CQ6" s="365"/>
      <c r="CR6" s="365"/>
      <c r="CS6" s="365"/>
      <c r="CT6" s="365"/>
      <c r="CU6" s="365"/>
      <c r="CV6" s="365" t="s">
        <v>23</v>
      </c>
      <c r="CW6" s="365"/>
      <c r="CX6" s="365"/>
      <c r="CY6" s="365"/>
      <c r="CZ6" s="365"/>
      <c r="DA6" s="365"/>
      <c r="DB6" s="365"/>
      <c r="DC6" s="365"/>
      <c r="DD6" s="365"/>
      <c r="DE6" s="365"/>
      <c r="DF6" s="108"/>
      <c r="DG6" s="108"/>
      <c r="DH6" s="368">
        <f>DH14</f>
        <v>7651234.5499999998</v>
      </c>
      <c r="DI6" s="369"/>
      <c r="DJ6" s="369"/>
      <c r="DK6" s="369"/>
      <c r="DL6" s="369"/>
      <c r="DM6" s="369"/>
      <c r="DN6" s="369"/>
      <c r="DO6" s="369"/>
      <c r="DP6" s="369"/>
      <c r="DQ6" s="369"/>
      <c r="DR6" s="369"/>
      <c r="DS6" s="369"/>
      <c r="DT6" s="369"/>
      <c r="DU6" s="368">
        <f>DU14</f>
        <v>9483637.1600000001</v>
      </c>
      <c r="DV6" s="369"/>
      <c r="DW6" s="369"/>
      <c r="DX6" s="369"/>
      <c r="DY6" s="369"/>
      <c r="DZ6" s="369"/>
      <c r="EA6" s="369"/>
      <c r="EB6" s="369"/>
      <c r="EC6" s="369"/>
      <c r="ED6" s="369"/>
      <c r="EE6" s="369"/>
      <c r="EF6" s="369"/>
      <c r="EG6" s="369"/>
      <c r="EH6" s="368">
        <f>EH14</f>
        <v>9483637.1600000001</v>
      </c>
      <c r="EI6" s="369"/>
      <c r="EJ6" s="369"/>
      <c r="EK6" s="369"/>
      <c r="EL6" s="369"/>
      <c r="EM6" s="369"/>
      <c r="EN6" s="369"/>
      <c r="EO6" s="369"/>
      <c r="EP6" s="369"/>
      <c r="EQ6" s="369"/>
      <c r="ER6" s="369"/>
      <c r="ES6" s="369"/>
      <c r="ET6" s="369"/>
      <c r="EU6" s="369"/>
      <c r="EV6" s="369"/>
      <c r="EW6" s="369"/>
      <c r="EX6" s="369"/>
      <c r="EY6" s="369"/>
      <c r="EZ6" s="369"/>
      <c r="FA6" s="369"/>
      <c r="FB6" s="369"/>
      <c r="FC6" s="369"/>
      <c r="FD6" s="369"/>
      <c r="FE6" s="369"/>
      <c r="FF6" s="369"/>
      <c r="FG6" s="369"/>
      <c r="FH6" s="2"/>
    </row>
    <row r="7" spans="1:164" ht="99.75" customHeight="1" x14ac:dyDescent="0.2">
      <c r="A7" s="395" t="s">
        <v>121</v>
      </c>
      <c r="B7" s="396"/>
      <c r="C7" s="396"/>
      <c r="D7" s="396"/>
      <c r="E7" s="396"/>
      <c r="F7" s="396"/>
      <c r="G7" s="396"/>
      <c r="H7" s="397"/>
      <c r="I7" s="366" t="s">
        <v>453</v>
      </c>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c r="CA7" s="367"/>
      <c r="CB7" s="367"/>
      <c r="CC7" s="367"/>
      <c r="CD7" s="367"/>
      <c r="CE7" s="367"/>
      <c r="CF7" s="367"/>
      <c r="CG7" s="367"/>
      <c r="CH7" s="367"/>
      <c r="CI7" s="367"/>
      <c r="CJ7" s="367"/>
      <c r="CK7" s="367"/>
      <c r="CL7" s="367"/>
      <c r="CM7" s="367"/>
      <c r="CN7" s="395" t="s">
        <v>122</v>
      </c>
      <c r="CO7" s="396"/>
      <c r="CP7" s="396"/>
      <c r="CQ7" s="396"/>
      <c r="CR7" s="396"/>
      <c r="CS7" s="396"/>
      <c r="CT7" s="396"/>
      <c r="CU7" s="397"/>
      <c r="CV7" s="395" t="s">
        <v>23</v>
      </c>
      <c r="CW7" s="396"/>
      <c r="CX7" s="396"/>
      <c r="CY7" s="396"/>
      <c r="CZ7" s="396"/>
      <c r="DA7" s="396"/>
      <c r="DB7" s="396"/>
      <c r="DC7" s="396"/>
      <c r="DD7" s="396"/>
      <c r="DE7" s="397"/>
      <c r="DF7" s="108"/>
      <c r="DG7" s="108"/>
      <c r="DH7" s="369"/>
      <c r="DI7" s="369"/>
      <c r="DJ7" s="369"/>
      <c r="DK7" s="369"/>
      <c r="DL7" s="369"/>
      <c r="DM7" s="369"/>
      <c r="DN7" s="369"/>
      <c r="DO7" s="369"/>
      <c r="DP7" s="369"/>
      <c r="DQ7" s="369"/>
      <c r="DR7" s="369"/>
      <c r="DS7" s="369"/>
      <c r="DT7" s="369"/>
      <c r="DU7" s="369"/>
      <c r="DV7" s="369"/>
      <c r="DW7" s="369"/>
      <c r="DX7" s="369"/>
      <c r="DY7" s="369"/>
      <c r="DZ7" s="369"/>
      <c r="EA7" s="369"/>
      <c r="EB7" s="369"/>
      <c r="EC7" s="369"/>
      <c r="ED7" s="369"/>
      <c r="EE7" s="369"/>
      <c r="EF7" s="369"/>
      <c r="EG7" s="369"/>
      <c r="EH7" s="369"/>
      <c r="EI7" s="369"/>
      <c r="EJ7" s="369"/>
      <c r="EK7" s="369"/>
      <c r="EL7" s="369"/>
      <c r="EM7" s="369"/>
      <c r="EN7" s="369"/>
      <c r="EO7" s="369"/>
      <c r="EP7" s="369"/>
      <c r="EQ7" s="369"/>
      <c r="ER7" s="369"/>
      <c r="ES7" s="369"/>
      <c r="ET7" s="369"/>
      <c r="EU7" s="369"/>
      <c r="EV7" s="369"/>
      <c r="EW7" s="369"/>
      <c r="EX7" s="369"/>
      <c r="EY7" s="369"/>
      <c r="EZ7" s="369"/>
      <c r="FA7" s="369"/>
      <c r="FB7" s="369"/>
      <c r="FC7" s="369"/>
      <c r="FD7" s="369"/>
      <c r="FE7" s="369"/>
      <c r="FF7" s="369"/>
      <c r="FG7" s="369"/>
    </row>
    <row r="8" spans="1:164" ht="24" customHeight="1" x14ac:dyDescent="0.2">
      <c r="A8" s="395" t="s">
        <v>123</v>
      </c>
      <c r="B8" s="396"/>
      <c r="C8" s="396"/>
      <c r="D8" s="396"/>
      <c r="E8" s="396"/>
      <c r="F8" s="396"/>
      <c r="G8" s="396"/>
      <c r="H8" s="397"/>
      <c r="I8" s="366" t="s">
        <v>381</v>
      </c>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c r="BM8" s="367"/>
      <c r="BN8" s="367"/>
      <c r="BO8" s="367"/>
      <c r="BP8" s="367"/>
      <c r="BQ8" s="367"/>
      <c r="BR8" s="367"/>
      <c r="BS8" s="367"/>
      <c r="BT8" s="367"/>
      <c r="BU8" s="367"/>
      <c r="BV8" s="367"/>
      <c r="BW8" s="367"/>
      <c r="BX8" s="367"/>
      <c r="BY8" s="367"/>
      <c r="BZ8" s="367"/>
      <c r="CA8" s="367"/>
      <c r="CB8" s="367"/>
      <c r="CC8" s="367"/>
      <c r="CD8" s="367"/>
      <c r="CE8" s="367"/>
      <c r="CF8" s="367"/>
      <c r="CG8" s="367"/>
      <c r="CH8" s="367"/>
      <c r="CI8" s="367"/>
      <c r="CJ8" s="367"/>
      <c r="CK8" s="367"/>
      <c r="CL8" s="367"/>
      <c r="CM8" s="367"/>
      <c r="CN8" s="395" t="s">
        <v>124</v>
      </c>
      <c r="CO8" s="396"/>
      <c r="CP8" s="396"/>
      <c r="CQ8" s="396"/>
      <c r="CR8" s="396"/>
      <c r="CS8" s="396"/>
      <c r="CT8" s="396"/>
      <c r="CU8" s="397"/>
      <c r="CV8" s="395" t="s">
        <v>23</v>
      </c>
      <c r="CW8" s="396"/>
      <c r="CX8" s="396"/>
      <c r="CY8" s="396"/>
      <c r="CZ8" s="396"/>
      <c r="DA8" s="396"/>
      <c r="DB8" s="396"/>
      <c r="DC8" s="396"/>
      <c r="DD8" s="396"/>
      <c r="DE8" s="397"/>
      <c r="DF8" s="108"/>
      <c r="DG8" s="108"/>
      <c r="DH8" s="369"/>
      <c r="DI8" s="369"/>
      <c r="DJ8" s="369"/>
      <c r="DK8" s="369"/>
      <c r="DL8" s="369"/>
      <c r="DM8" s="369"/>
      <c r="DN8" s="369"/>
      <c r="DO8" s="369"/>
      <c r="DP8" s="369"/>
      <c r="DQ8" s="369"/>
      <c r="DR8" s="369"/>
      <c r="DS8" s="369"/>
      <c r="DT8" s="369"/>
      <c r="DU8" s="369"/>
      <c r="DV8" s="369"/>
      <c r="DW8" s="369"/>
      <c r="DX8" s="369"/>
      <c r="DY8" s="369"/>
      <c r="DZ8" s="369"/>
      <c r="EA8" s="369"/>
      <c r="EB8" s="369"/>
      <c r="EC8" s="369"/>
      <c r="ED8" s="369"/>
      <c r="EE8" s="369"/>
      <c r="EF8" s="369"/>
      <c r="EG8" s="369"/>
      <c r="EH8" s="369"/>
      <c r="EI8" s="369"/>
      <c r="EJ8" s="369"/>
      <c r="EK8" s="369"/>
      <c r="EL8" s="369"/>
      <c r="EM8" s="369"/>
      <c r="EN8" s="369"/>
      <c r="EO8" s="369"/>
      <c r="EP8" s="369"/>
      <c r="EQ8" s="369"/>
      <c r="ER8" s="369"/>
      <c r="ES8" s="369"/>
      <c r="ET8" s="369"/>
      <c r="EU8" s="369"/>
      <c r="EV8" s="369"/>
      <c r="EW8" s="369"/>
      <c r="EX8" s="369"/>
      <c r="EY8" s="369"/>
      <c r="EZ8" s="369"/>
      <c r="FA8" s="369"/>
      <c r="FB8" s="369"/>
      <c r="FC8" s="369"/>
      <c r="FD8" s="369"/>
      <c r="FE8" s="369"/>
      <c r="FF8" s="369"/>
      <c r="FG8" s="369"/>
    </row>
    <row r="9" spans="1:164" ht="24" customHeight="1" x14ac:dyDescent="0.2">
      <c r="A9" s="395" t="s">
        <v>125</v>
      </c>
      <c r="B9" s="396"/>
      <c r="C9" s="396"/>
      <c r="D9" s="396"/>
      <c r="E9" s="396"/>
      <c r="F9" s="396"/>
      <c r="G9" s="396"/>
      <c r="H9" s="397"/>
      <c r="I9" s="366" t="s">
        <v>382</v>
      </c>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7"/>
      <c r="BB9" s="367"/>
      <c r="BC9" s="367"/>
      <c r="BD9" s="367"/>
      <c r="BE9" s="367"/>
      <c r="BF9" s="367"/>
      <c r="BG9" s="367"/>
      <c r="BH9" s="367"/>
      <c r="BI9" s="367"/>
      <c r="BJ9" s="367"/>
      <c r="BK9" s="367"/>
      <c r="BL9" s="367"/>
      <c r="BM9" s="367"/>
      <c r="BN9" s="367"/>
      <c r="BO9" s="367"/>
      <c r="BP9" s="367"/>
      <c r="BQ9" s="367"/>
      <c r="BR9" s="367"/>
      <c r="BS9" s="367"/>
      <c r="BT9" s="367"/>
      <c r="BU9" s="367"/>
      <c r="BV9" s="367"/>
      <c r="BW9" s="367"/>
      <c r="BX9" s="367"/>
      <c r="BY9" s="367"/>
      <c r="BZ9" s="367"/>
      <c r="CA9" s="367"/>
      <c r="CB9" s="367"/>
      <c r="CC9" s="367"/>
      <c r="CD9" s="367"/>
      <c r="CE9" s="367"/>
      <c r="CF9" s="367"/>
      <c r="CG9" s="367"/>
      <c r="CH9" s="367"/>
      <c r="CI9" s="367"/>
      <c r="CJ9" s="367"/>
      <c r="CK9" s="367"/>
      <c r="CL9" s="367"/>
      <c r="CM9" s="367"/>
      <c r="CN9" s="395" t="s">
        <v>127</v>
      </c>
      <c r="CO9" s="396"/>
      <c r="CP9" s="396"/>
      <c r="CQ9" s="396"/>
      <c r="CR9" s="396"/>
      <c r="CS9" s="396"/>
      <c r="CT9" s="396"/>
      <c r="CU9" s="397"/>
      <c r="CV9" s="395" t="s">
        <v>23</v>
      </c>
      <c r="CW9" s="396"/>
      <c r="CX9" s="396"/>
      <c r="CY9" s="396"/>
      <c r="CZ9" s="396"/>
      <c r="DA9" s="396"/>
      <c r="DB9" s="396"/>
      <c r="DC9" s="396"/>
      <c r="DD9" s="396"/>
      <c r="DE9" s="397"/>
      <c r="DF9" s="108"/>
      <c r="DG9" s="108"/>
      <c r="DH9" s="369"/>
      <c r="DI9" s="369"/>
      <c r="DJ9" s="369"/>
      <c r="DK9" s="369"/>
      <c r="DL9" s="369"/>
      <c r="DM9" s="369"/>
      <c r="DN9" s="369"/>
      <c r="DO9" s="369"/>
      <c r="DP9" s="369"/>
      <c r="DQ9" s="369"/>
      <c r="DR9" s="369"/>
      <c r="DS9" s="369"/>
      <c r="DT9" s="369"/>
      <c r="DU9" s="369"/>
      <c r="DV9" s="369"/>
      <c r="DW9" s="369"/>
      <c r="DX9" s="369"/>
      <c r="DY9" s="369"/>
      <c r="DZ9" s="369"/>
      <c r="EA9" s="369"/>
      <c r="EB9" s="369"/>
      <c r="EC9" s="369"/>
      <c r="ED9" s="369"/>
      <c r="EE9" s="369"/>
      <c r="EF9" s="369"/>
      <c r="EG9" s="369"/>
      <c r="EH9" s="369"/>
      <c r="EI9" s="369"/>
      <c r="EJ9" s="369"/>
      <c r="EK9" s="369"/>
      <c r="EL9" s="369"/>
      <c r="EM9" s="369"/>
      <c r="EN9" s="369"/>
      <c r="EO9" s="369"/>
      <c r="EP9" s="369"/>
      <c r="EQ9" s="369"/>
      <c r="ER9" s="369"/>
      <c r="ES9" s="369"/>
      <c r="ET9" s="369"/>
      <c r="EU9" s="369"/>
      <c r="EV9" s="369"/>
      <c r="EW9" s="369"/>
      <c r="EX9" s="369"/>
      <c r="EY9" s="369"/>
      <c r="EZ9" s="369"/>
      <c r="FA9" s="369"/>
      <c r="FB9" s="369"/>
      <c r="FC9" s="369"/>
      <c r="FD9" s="369"/>
      <c r="FE9" s="369"/>
      <c r="FF9" s="369"/>
      <c r="FG9" s="369"/>
    </row>
    <row r="10" spans="1:164" ht="24" customHeight="1" x14ac:dyDescent="0.2">
      <c r="A10" s="365" t="s">
        <v>275</v>
      </c>
      <c r="B10" s="365"/>
      <c r="C10" s="365"/>
      <c r="D10" s="365"/>
      <c r="E10" s="365"/>
      <c r="F10" s="365"/>
      <c r="G10" s="365"/>
      <c r="H10" s="365"/>
      <c r="I10" s="366" t="s">
        <v>276</v>
      </c>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c r="BB10" s="367"/>
      <c r="BC10" s="367"/>
      <c r="BD10" s="367"/>
      <c r="BE10" s="367"/>
      <c r="BF10" s="367"/>
      <c r="BG10" s="367"/>
      <c r="BH10" s="367"/>
      <c r="BI10" s="367"/>
      <c r="BJ10" s="367"/>
      <c r="BK10" s="367"/>
      <c r="BL10" s="367"/>
      <c r="BM10" s="367"/>
      <c r="BN10" s="367"/>
      <c r="BO10" s="367"/>
      <c r="BP10" s="367"/>
      <c r="BQ10" s="367"/>
      <c r="BR10" s="367"/>
      <c r="BS10" s="367"/>
      <c r="BT10" s="367"/>
      <c r="BU10" s="367"/>
      <c r="BV10" s="367"/>
      <c r="BW10" s="367"/>
      <c r="BX10" s="367"/>
      <c r="BY10" s="367"/>
      <c r="BZ10" s="367"/>
      <c r="CA10" s="367"/>
      <c r="CB10" s="367"/>
      <c r="CC10" s="367"/>
      <c r="CD10" s="367"/>
      <c r="CE10" s="367"/>
      <c r="CF10" s="367"/>
      <c r="CG10" s="367"/>
      <c r="CH10" s="367"/>
      <c r="CI10" s="367"/>
      <c r="CJ10" s="367"/>
      <c r="CK10" s="367"/>
      <c r="CL10" s="367"/>
      <c r="CM10" s="367"/>
      <c r="CN10" s="395" t="s">
        <v>273</v>
      </c>
      <c r="CO10" s="396"/>
      <c r="CP10" s="396"/>
      <c r="CQ10" s="396"/>
      <c r="CR10" s="396"/>
      <c r="CS10" s="396"/>
      <c r="CT10" s="396"/>
      <c r="CU10" s="397"/>
      <c r="CV10" s="365" t="s">
        <v>23</v>
      </c>
      <c r="CW10" s="365"/>
      <c r="CX10" s="365"/>
      <c r="CY10" s="365"/>
      <c r="CZ10" s="365"/>
      <c r="DA10" s="365"/>
      <c r="DB10" s="365"/>
      <c r="DC10" s="365"/>
      <c r="DD10" s="365"/>
      <c r="DE10" s="365"/>
      <c r="DF10" s="108" t="s">
        <v>23</v>
      </c>
      <c r="DG10" s="108" t="s">
        <v>23</v>
      </c>
      <c r="DH10" s="369"/>
      <c r="DI10" s="369"/>
      <c r="DJ10" s="369"/>
      <c r="DK10" s="369"/>
      <c r="DL10" s="369"/>
      <c r="DM10" s="369"/>
      <c r="DN10" s="369"/>
      <c r="DO10" s="369"/>
      <c r="DP10" s="369"/>
      <c r="DQ10" s="369"/>
      <c r="DR10" s="369"/>
      <c r="DS10" s="369"/>
      <c r="DT10" s="369"/>
      <c r="DU10" s="369"/>
      <c r="DV10" s="369"/>
      <c r="DW10" s="369"/>
      <c r="DX10" s="369"/>
      <c r="DY10" s="369"/>
      <c r="DZ10" s="369"/>
      <c r="EA10" s="369"/>
      <c r="EB10" s="369"/>
      <c r="EC10" s="369"/>
      <c r="ED10" s="369"/>
      <c r="EE10" s="369"/>
      <c r="EF10" s="369"/>
      <c r="EG10" s="369"/>
      <c r="EH10" s="369"/>
      <c r="EI10" s="369"/>
      <c r="EJ10" s="369"/>
      <c r="EK10" s="369"/>
      <c r="EL10" s="369"/>
      <c r="EM10" s="369"/>
      <c r="EN10" s="369"/>
      <c r="EO10" s="369"/>
      <c r="EP10" s="369"/>
      <c r="EQ10" s="369"/>
      <c r="ER10" s="369"/>
      <c r="ES10" s="369"/>
      <c r="ET10" s="369"/>
      <c r="EU10" s="369"/>
      <c r="EV10" s="369"/>
      <c r="EW10" s="369"/>
      <c r="EX10" s="369"/>
      <c r="EY10" s="369"/>
      <c r="EZ10" s="369"/>
      <c r="FA10" s="369"/>
      <c r="FB10" s="369"/>
      <c r="FC10" s="369"/>
      <c r="FD10" s="369"/>
      <c r="FE10" s="369"/>
      <c r="FF10" s="369"/>
      <c r="FG10" s="369"/>
    </row>
    <row r="11" spans="1:164" x14ac:dyDescent="0.2">
      <c r="A11" s="365"/>
      <c r="B11" s="365"/>
      <c r="C11" s="365"/>
      <c r="D11" s="365"/>
      <c r="E11" s="365"/>
      <c r="F11" s="365"/>
      <c r="G11" s="365"/>
      <c r="H11" s="365"/>
      <c r="I11" s="366" t="s">
        <v>296</v>
      </c>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c r="BG11" s="367"/>
      <c r="BH11" s="367"/>
      <c r="BI11" s="367"/>
      <c r="BJ11" s="367"/>
      <c r="BK11" s="367"/>
      <c r="BL11" s="367"/>
      <c r="BM11" s="367"/>
      <c r="BN11" s="367"/>
      <c r="BO11" s="367"/>
      <c r="BP11" s="367"/>
      <c r="BQ11" s="367"/>
      <c r="BR11" s="367"/>
      <c r="BS11" s="367"/>
      <c r="BT11" s="367"/>
      <c r="BU11" s="367"/>
      <c r="BV11" s="367"/>
      <c r="BW11" s="367"/>
      <c r="BX11" s="367"/>
      <c r="BY11" s="367"/>
      <c r="BZ11" s="367"/>
      <c r="CA11" s="367"/>
      <c r="CB11" s="367"/>
      <c r="CC11" s="367"/>
      <c r="CD11" s="367"/>
      <c r="CE11" s="367"/>
      <c r="CF11" s="367"/>
      <c r="CG11" s="367"/>
      <c r="CH11" s="367"/>
      <c r="CI11" s="367"/>
      <c r="CJ11" s="367"/>
      <c r="CK11" s="367"/>
      <c r="CL11" s="367"/>
      <c r="CM11" s="367"/>
      <c r="CN11" s="365" t="s">
        <v>297</v>
      </c>
      <c r="CO11" s="365"/>
      <c r="CP11" s="365"/>
      <c r="CQ11" s="365"/>
      <c r="CR11" s="365"/>
      <c r="CS11" s="365"/>
      <c r="CT11" s="365"/>
      <c r="CU11" s="365"/>
      <c r="CV11" s="365"/>
      <c r="CW11" s="365"/>
      <c r="CX11" s="365"/>
      <c r="CY11" s="365"/>
      <c r="CZ11" s="365"/>
      <c r="DA11" s="365"/>
      <c r="DB11" s="365"/>
      <c r="DC11" s="365"/>
      <c r="DD11" s="365"/>
      <c r="DE11" s="365"/>
      <c r="DF11" s="108"/>
      <c r="DG11" s="108"/>
      <c r="DH11" s="369"/>
      <c r="DI11" s="369"/>
      <c r="DJ11" s="369"/>
      <c r="DK11" s="369"/>
      <c r="DL11" s="369"/>
      <c r="DM11" s="369"/>
      <c r="DN11" s="369"/>
      <c r="DO11" s="369"/>
      <c r="DP11" s="369"/>
      <c r="DQ11" s="369"/>
      <c r="DR11" s="369"/>
      <c r="DS11" s="369"/>
      <c r="DT11" s="369"/>
      <c r="DU11" s="369"/>
      <c r="DV11" s="369"/>
      <c r="DW11" s="369"/>
      <c r="DX11" s="369"/>
      <c r="DY11" s="369"/>
      <c r="DZ11" s="369"/>
      <c r="EA11" s="369"/>
      <c r="EB11" s="369"/>
      <c r="EC11" s="369"/>
      <c r="ED11" s="369"/>
      <c r="EE11" s="369"/>
      <c r="EF11" s="369"/>
      <c r="EG11" s="369"/>
      <c r="EH11" s="369"/>
      <c r="EI11" s="369"/>
      <c r="EJ11" s="369"/>
      <c r="EK11" s="369"/>
      <c r="EL11" s="369"/>
      <c r="EM11" s="369"/>
      <c r="EN11" s="369"/>
      <c r="EO11" s="369"/>
      <c r="EP11" s="369"/>
      <c r="EQ11" s="369"/>
      <c r="ER11" s="369"/>
      <c r="ES11" s="369"/>
      <c r="ET11" s="369"/>
      <c r="EU11" s="369"/>
      <c r="EV11" s="369"/>
      <c r="EW11" s="369"/>
      <c r="EX11" s="369"/>
      <c r="EY11" s="369"/>
      <c r="EZ11" s="369"/>
      <c r="FA11" s="369"/>
      <c r="FB11" s="369"/>
      <c r="FC11" s="369"/>
      <c r="FD11" s="369"/>
      <c r="FE11" s="369"/>
      <c r="FF11" s="369"/>
      <c r="FG11" s="369"/>
    </row>
    <row r="12" spans="1:164" s="104" customFormat="1" x14ac:dyDescent="0.2">
      <c r="A12" s="365"/>
      <c r="B12" s="365"/>
      <c r="C12" s="365"/>
      <c r="D12" s="365"/>
      <c r="E12" s="365"/>
      <c r="F12" s="365"/>
      <c r="G12" s="365"/>
      <c r="H12" s="365"/>
      <c r="I12" s="366" t="s">
        <v>470</v>
      </c>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367"/>
      <c r="BD12" s="367"/>
      <c r="BE12" s="367"/>
      <c r="BF12" s="367"/>
      <c r="BG12" s="367"/>
      <c r="BH12" s="367"/>
      <c r="BI12" s="367"/>
      <c r="BJ12" s="367"/>
      <c r="BK12" s="367"/>
      <c r="BL12" s="367"/>
      <c r="BM12" s="367"/>
      <c r="BN12" s="367"/>
      <c r="BO12" s="367"/>
      <c r="BP12" s="367"/>
      <c r="BQ12" s="367"/>
      <c r="BR12" s="367"/>
      <c r="BS12" s="367"/>
      <c r="BT12" s="367"/>
      <c r="BU12" s="367"/>
      <c r="BV12" s="367"/>
      <c r="BW12" s="367"/>
      <c r="BX12" s="367"/>
      <c r="BY12" s="367"/>
      <c r="BZ12" s="367"/>
      <c r="CA12" s="367"/>
      <c r="CB12" s="367"/>
      <c r="CC12" s="367"/>
      <c r="CD12" s="367"/>
      <c r="CE12" s="367"/>
      <c r="CF12" s="367"/>
      <c r="CG12" s="367"/>
      <c r="CH12" s="367"/>
      <c r="CI12" s="367"/>
      <c r="CJ12" s="367"/>
      <c r="CK12" s="367"/>
      <c r="CL12" s="367"/>
      <c r="CM12" s="367"/>
      <c r="CN12" s="365" t="s">
        <v>471</v>
      </c>
      <c r="CO12" s="365"/>
      <c r="CP12" s="365"/>
      <c r="CQ12" s="365"/>
      <c r="CR12" s="365"/>
      <c r="CS12" s="365"/>
      <c r="CT12" s="365"/>
      <c r="CU12" s="365"/>
      <c r="CV12" s="365"/>
      <c r="CW12" s="365"/>
      <c r="CX12" s="365"/>
      <c r="CY12" s="365"/>
      <c r="CZ12" s="365"/>
      <c r="DA12" s="365"/>
      <c r="DB12" s="365"/>
      <c r="DC12" s="365"/>
      <c r="DD12" s="365"/>
      <c r="DE12" s="365"/>
      <c r="DF12" s="108"/>
      <c r="DG12" s="108"/>
      <c r="DH12" s="369"/>
      <c r="DI12" s="369"/>
      <c r="DJ12" s="369"/>
      <c r="DK12" s="369"/>
      <c r="DL12" s="369"/>
      <c r="DM12" s="369"/>
      <c r="DN12" s="369"/>
      <c r="DO12" s="369"/>
      <c r="DP12" s="369"/>
      <c r="DQ12" s="369"/>
      <c r="DR12" s="369"/>
      <c r="DS12" s="369"/>
      <c r="DT12" s="369"/>
      <c r="DU12" s="369"/>
      <c r="DV12" s="369"/>
      <c r="DW12" s="369"/>
      <c r="DX12" s="369"/>
      <c r="DY12" s="369"/>
      <c r="DZ12" s="369"/>
      <c r="EA12" s="369"/>
      <c r="EB12" s="369"/>
      <c r="EC12" s="369"/>
      <c r="ED12" s="369"/>
      <c r="EE12" s="369"/>
      <c r="EF12" s="369"/>
      <c r="EG12" s="369"/>
      <c r="EH12" s="369"/>
      <c r="EI12" s="369"/>
      <c r="EJ12" s="369"/>
      <c r="EK12" s="369"/>
      <c r="EL12" s="369"/>
      <c r="EM12" s="369"/>
      <c r="EN12" s="369"/>
      <c r="EO12" s="369"/>
      <c r="EP12" s="369"/>
      <c r="EQ12" s="369"/>
      <c r="ER12" s="369"/>
      <c r="ES12" s="369"/>
      <c r="ET12" s="369"/>
      <c r="EU12" s="369"/>
      <c r="EV12" s="369"/>
      <c r="EW12" s="369"/>
      <c r="EX12" s="369"/>
      <c r="EY12" s="369"/>
      <c r="EZ12" s="369"/>
      <c r="FA12" s="369"/>
      <c r="FB12" s="369"/>
      <c r="FC12" s="369"/>
      <c r="FD12" s="369"/>
      <c r="FE12" s="369"/>
      <c r="FF12" s="369"/>
      <c r="FG12" s="369"/>
      <c r="FH12" s="2"/>
    </row>
    <row r="13" spans="1:164" x14ac:dyDescent="0.2">
      <c r="A13" s="365" t="s">
        <v>277</v>
      </c>
      <c r="B13" s="365"/>
      <c r="C13" s="365"/>
      <c r="D13" s="365"/>
      <c r="E13" s="365"/>
      <c r="F13" s="365"/>
      <c r="G13" s="365"/>
      <c r="H13" s="365"/>
      <c r="I13" s="366" t="s">
        <v>158</v>
      </c>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c r="BG13" s="367"/>
      <c r="BH13" s="367"/>
      <c r="BI13" s="367"/>
      <c r="BJ13" s="367"/>
      <c r="BK13" s="367"/>
      <c r="BL13" s="367"/>
      <c r="BM13" s="367"/>
      <c r="BN13" s="367"/>
      <c r="BO13" s="367"/>
      <c r="BP13" s="367"/>
      <c r="BQ13" s="367"/>
      <c r="BR13" s="367"/>
      <c r="BS13" s="367"/>
      <c r="BT13" s="367"/>
      <c r="BU13" s="367"/>
      <c r="BV13" s="367"/>
      <c r="BW13" s="367"/>
      <c r="BX13" s="367"/>
      <c r="BY13" s="367"/>
      <c r="BZ13" s="367"/>
      <c r="CA13" s="367"/>
      <c r="CB13" s="367"/>
      <c r="CC13" s="367"/>
      <c r="CD13" s="367"/>
      <c r="CE13" s="367"/>
      <c r="CF13" s="367"/>
      <c r="CG13" s="367"/>
      <c r="CH13" s="367"/>
      <c r="CI13" s="367"/>
      <c r="CJ13" s="367"/>
      <c r="CK13" s="367"/>
      <c r="CL13" s="367"/>
      <c r="CM13" s="367"/>
      <c r="CN13" s="365" t="s">
        <v>274</v>
      </c>
      <c r="CO13" s="365"/>
      <c r="CP13" s="365"/>
      <c r="CQ13" s="365"/>
      <c r="CR13" s="365"/>
      <c r="CS13" s="365"/>
      <c r="CT13" s="365"/>
      <c r="CU13" s="365"/>
      <c r="CV13" s="365" t="s">
        <v>23</v>
      </c>
      <c r="CW13" s="365"/>
      <c r="CX13" s="365"/>
      <c r="CY13" s="365"/>
      <c r="CZ13" s="365"/>
      <c r="DA13" s="365"/>
      <c r="DB13" s="365"/>
      <c r="DC13" s="365"/>
      <c r="DD13" s="365"/>
      <c r="DE13" s="365"/>
      <c r="DF13" s="108" t="s">
        <v>23</v>
      </c>
      <c r="DG13" s="108" t="s">
        <v>23</v>
      </c>
      <c r="DH13" s="369"/>
      <c r="DI13" s="369"/>
      <c r="DJ13" s="369"/>
      <c r="DK13" s="369"/>
      <c r="DL13" s="369"/>
      <c r="DM13" s="369"/>
      <c r="DN13" s="369"/>
      <c r="DO13" s="369"/>
      <c r="DP13" s="369"/>
      <c r="DQ13" s="369"/>
      <c r="DR13" s="369"/>
      <c r="DS13" s="369"/>
      <c r="DT13" s="369"/>
      <c r="DU13" s="369"/>
      <c r="DV13" s="369"/>
      <c r="DW13" s="369"/>
      <c r="DX13" s="369"/>
      <c r="DY13" s="369"/>
      <c r="DZ13" s="369"/>
      <c r="EA13" s="369"/>
      <c r="EB13" s="369"/>
      <c r="EC13" s="369"/>
      <c r="ED13" s="369"/>
      <c r="EE13" s="369"/>
      <c r="EF13" s="369"/>
      <c r="EG13" s="369"/>
      <c r="EH13" s="369"/>
      <c r="EI13" s="369"/>
      <c r="EJ13" s="369"/>
      <c r="EK13" s="369"/>
      <c r="EL13" s="369"/>
      <c r="EM13" s="369"/>
      <c r="EN13" s="369"/>
      <c r="EO13" s="369"/>
      <c r="EP13" s="369"/>
      <c r="EQ13" s="369"/>
      <c r="ER13" s="369"/>
      <c r="ES13" s="369"/>
      <c r="ET13" s="369"/>
      <c r="EU13" s="369"/>
      <c r="EV13" s="369"/>
      <c r="EW13" s="369"/>
      <c r="EX13" s="369"/>
      <c r="EY13" s="369"/>
      <c r="EZ13" s="369"/>
      <c r="FA13" s="369"/>
      <c r="FB13" s="369"/>
      <c r="FC13" s="369"/>
      <c r="FD13" s="369"/>
      <c r="FE13" s="369"/>
      <c r="FF13" s="369"/>
      <c r="FG13" s="369"/>
    </row>
    <row r="14" spans="1:164" ht="26.25" customHeight="1" x14ac:dyDescent="0.2">
      <c r="A14" s="365" t="s">
        <v>126</v>
      </c>
      <c r="B14" s="365"/>
      <c r="C14" s="365"/>
      <c r="D14" s="365"/>
      <c r="E14" s="365"/>
      <c r="F14" s="365"/>
      <c r="G14" s="365"/>
      <c r="H14" s="365"/>
      <c r="I14" s="366" t="s">
        <v>383</v>
      </c>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c r="BG14" s="367"/>
      <c r="BH14" s="367"/>
      <c r="BI14" s="367"/>
      <c r="BJ14" s="367"/>
      <c r="BK14" s="367"/>
      <c r="BL14" s="367"/>
      <c r="BM14" s="367"/>
      <c r="BN14" s="367"/>
      <c r="BO14" s="367"/>
      <c r="BP14" s="367"/>
      <c r="BQ14" s="367"/>
      <c r="BR14" s="367"/>
      <c r="BS14" s="367"/>
      <c r="BT14" s="367"/>
      <c r="BU14" s="367"/>
      <c r="BV14" s="367"/>
      <c r="BW14" s="367"/>
      <c r="BX14" s="367"/>
      <c r="BY14" s="367"/>
      <c r="BZ14" s="367"/>
      <c r="CA14" s="367"/>
      <c r="CB14" s="367"/>
      <c r="CC14" s="367"/>
      <c r="CD14" s="367"/>
      <c r="CE14" s="367"/>
      <c r="CF14" s="367"/>
      <c r="CG14" s="367"/>
      <c r="CH14" s="367"/>
      <c r="CI14" s="367"/>
      <c r="CJ14" s="367"/>
      <c r="CK14" s="367"/>
      <c r="CL14" s="367"/>
      <c r="CM14" s="367"/>
      <c r="CN14" s="395" t="s">
        <v>128</v>
      </c>
      <c r="CO14" s="396"/>
      <c r="CP14" s="396"/>
      <c r="CQ14" s="396"/>
      <c r="CR14" s="396"/>
      <c r="CS14" s="396"/>
      <c r="CT14" s="396"/>
      <c r="CU14" s="397"/>
      <c r="CV14" s="395" t="s">
        <v>23</v>
      </c>
      <c r="CW14" s="396"/>
      <c r="CX14" s="396"/>
      <c r="CY14" s="396"/>
      <c r="CZ14" s="396"/>
      <c r="DA14" s="396"/>
      <c r="DB14" s="396"/>
      <c r="DC14" s="396"/>
      <c r="DD14" s="396"/>
      <c r="DE14" s="397"/>
      <c r="DF14" s="108"/>
      <c r="DG14" s="108"/>
      <c r="DH14" s="391">
        <f>DH15+DH18+DH28</f>
        <v>7651234.5499999998</v>
      </c>
      <c r="DI14" s="392"/>
      <c r="DJ14" s="392"/>
      <c r="DK14" s="392"/>
      <c r="DL14" s="392"/>
      <c r="DM14" s="392"/>
      <c r="DN14" s="392"/>
      <c r="DO14" s="392"/>
      <c r="DP14" s="392"/>
      <c r="DQ14" s="392"/>
      <c r="DR14" s="392"/>
      <c r="DS14" s="392"/>
      <c r="DT14" s="392"/>
      <c r="DU14" s="391">
        <f>DU15+DU18+DU28</f>
        <v>9483637.1600000001</v>
      </c>
      <c r="DV14" s="392"/>
      <c r="DW14" s="392"/>
      <c r="DX14" s="392"/>
      <c r="DY14" s="392"/>
      <c r="DZ14" s="392"/>
      <c r="EA14" s="392"/>
      <c r="EB14" s="392"/>
      <c r="EC14" s="392"/>
      <c r="ED14" s="392"/>
      <c r="EE14" s="392"/>
      <c r="EF14" s="392"/>
      <c r="EG14" s="392"/>
      <c r="EH14" s="391">
        <f>EH15+EH18+EH28</f>
        <v>9483637.1600000001</v>
      </c>
      <c r="EI14" s="392"/>
      <c r="EJ14" s="392"/>
      <c r="EK14" s="392"/>
      <c r="EL14" s="392"/>
      <c r="EM14" s="392"/>
      <c r="EN14" s="392"/>
      <c r="EO14" s="392"/>
      <c r="EP14" s="392"/>
      <c r="EQ14" s="392"/>
      <c r="ER14" s="392"/>
      <c r="ES14" s="392"/>
      <c r="ET14" s="392"/>
      <c r="EU14" s="369"/>
      <c r="EV14" s="369"/>
      <c r="EW14" s="369"/>
      <c r="EX14" s="369"/>
      <c r="EY14" s="369"/>
      <c r="EZ14" s="369"/>
      <c r="FA14" s="369"/>
      <c r="FB14" s="369"/>
      <c r="FC14" s="369"/>
      <c r="FD14" s="369"/>
      <c r="FE14" s="369"/>
      <c r="FF14" s="369"/>
      <c r="FG14" s="369"/>
    </row>
    <row r="15" spans="1:164" ht="26.25" customHeight="1" x14ac:dyDescent="0.2">
      <c r="A15" s="365" t="s">
        <v>129</v>
      </c>
      <c r="B15" s="365"/>
      <c r="C15" s="365"/>
      <c r="D15" s="365"/>
      <c r="E15" s="365"/>
      <c r="F15" s="365"/>
      <c r="G15" s="365"/>
      <c r="H15" s="365"/>
      <c r="I15" s="393" t="s">
        <v>365</v>
      </c>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5" t="s">
        <v>130</v>
      </c>
      <c r="CO15" s="396"/>
      <c r="CP15" s="396"/>
      <c r="CQ15" s="396"/>
      <c r="CR15" s="396"/>
      <c r="CS15" s="396"/>
      <c r="CT15" s="396"/>
      <c r="CU15" s="397"/>
      <c r="CV15" s="395" t="s">
        <v>23</v>
      </c>
      <c r="CW15" s="396"/>
      <c r="CX15" s="396"/>
      <c r="CY15" s="396"/>
      <c r="CZ15" s="396"/>
      <c r="DA15" s="396"/>
      <c r="DB15" s="396"/>
      <c r="DC15" s="396"/>
      <c r="DD15" s="396"/>
      <c r="DE15" s="397"/>
      <c r="DF15" s="108"/>
      <c r="DG15" s="108"/>
      <c r="DH15" s="391">
        <f>DH16+DH17</f>
        <v>6496281.4000000004</v>
      </c>
      <c r="DI15" s="392"/>
      <c r="DJ15" s="392"/>
      <c r="DK15" s="392"/>
      <c r="DL15" s="392"/>
      <c r="DM15" s="392"/>
      <c r="DN15" s="392"/>
      <c r="DO15" s="392"/>
      <c r="DP15" s="392"/>
      <c r="DQ15" s="392"/>
      <c r="DR15" s="392"/>
      <c r="DS15" s="392"/>
      <c r="DT15" s="392"/>
      <c r="DU15" s="391">
        <f>DU16+DU17</f>
        <v>7233734.6799999997</v>
      </c>
      <c r="DV15" s="392"/>
      <c r="DW15" s="392"/>
      <c r="DX15" s="392"/>
      <c r="DY15" s="392"/>
      <c r="DZ15" s="392"/>
      <c r="EA15" s="392"/>
      <c r="EB15" s="392"/>
      <c r="EC15" s="392"/>
      <c r="ED15" s="392"/>
      <c r="EE15" s="392"/>
      <c r="EF15" s="392"/>
      <c r="EG15" s="392"/>
      <c r="EH15" s="391">
        <f>EH16+EH17</f>
        <v>7233734.6799999997</v>
      </c>
      <c r="EI15" s="392"/>
      <c r="EJ15" s="392"/>
      <c r="EK15" s="392"/>
      <c r="EL15" s="392"/>
      <c r="EM15" s="392"/>
      <c r="EN15" s="392"/>
      <c r="EO15" s="392"/>
      <c r="EP15" s="392"/>
      <c r="EQ15" s="392"/>
      <c r="ER15" s="392"/>
      <c r="ES15" s="392"/>
      <c r="ET15" s="392"/>
      <c r="EU15" s="369"/>
      <c r="EV15" s="369"/>
      <c r="EW15" s="369"/>
      <c r="EX15" s="369"/>
      <c r="EY15" s="369"/>
      <c r="EZ15" s="369"/>
      <c r="FA15" s="369"/>
      <c r="FB15" s="369"/>
      <c r="FC15" s="369"/>
      <c r="FD15" s="369"/>
      <c r="FE15" s="369"/>
      <c r="FF15" s="369"/>
      <c r="FG15" s="369"/>
    </row>
    <row r="16" spans="1:164" ht="24" customHeight="1" x14ac:dyDescent="0.2">
      <c r="A16" s="365" t="s">
        <v>131</v>
      </c>
      <c r="B16" s="365"/>
      <c r="C16" s="365"/>
      <c r="D16" s="365"/>
      <c r="E16" s="365"/>
      <c r="F16" s="365"/>
      <c r="G16" s="365"/>
      <c r="H16" s="365"/>
      <c r="I16" s="370" t="s">
        <v>132</v>
      </c>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371"/>
      <c r="BP16" s="371"/>
      <c r="BQ16" s="371"/>
      <c r="BR16" s="371"/>
      <c r="BS16" s="371"/>
      <c r="BT16" s="371"/>
      <c r="BU16" s="371"/>
      <c r="BV16" s="371"/>
      <c r="BW16" s="371"/>
      <c r="BX16" s="371"/>
      <c r="BY16" s="371"/>
      <c r="BZ16" s="371"/>
      <c r="CA16" s="371"/>
      <c r="CB16" s="371"/>
      <c r="CC16" s="371"/>
      <c r="CD16" s="371"/>
      <c r="CE16" s="371"/>
      <c r="CF16" s="371"/>
      <c r="CG16" s="371"/>
      <c r="CH16" s="371"/>
      <c r="CI16" s="371"/>
      <c r="CJ16" s="371"/>
      <c r="CK16" s="371"/>
      <c r="CL16" s="371"/>
      <c r="CM16" s="371"/>
      <c r="CN16" s="395" t="s">
        <v>133</v>
      </c>
      <c r="CO16" s="396"/>
      <c r="CP16" s="396"/>
      <c r="CQ16" s="396"/>
      <c r="CR16" s="396"/>
      <c r="CS16" s="396"/>
      <c r="CT16" s="396"/>
      <c r="CU16" s="397"/>
      <c r="CV16" s="395" t="s">
        <v>23</v>
      </c>
      <c r="CW16" s="396"/>
      <c r="CX16" s="396"/>
      <c r="CY16" s="396"/>
      <c r="CZ16" s="396"/>
      <c r="DA16" s="396"/>
      <c r="DB16" s="396"/>
      <c r="DC16" s="396"/>
      <c r="DD16" s="396"/>
      <c r="DE16" s="397"/>
      <c r="DF16" s="108"/>
      <c r="DG16" s="108"/>
      <c r="DH16" s="368"/>
      <c r="DI16" s="369"/>
      <c r="DJ16" s="369"/>
      <c r="DK16" s="369"/>
      <c r="DL16" s="369"/>
      <c r="DM16" s="369"/>
      <c r="DN16" s="369"/>
      <c r="DO16" s="369"/>
      <c r="DP16" s="369"/>
      <c r="DQ16" s="369"/>
      <c r="DR16" s="369"/>
      <c r="DS16" s="369"/>
      <c r="DT16" s="369"/>
      <c r="DU16" s="368"/>
      <c r="DV16" s="369"/>
      <c r="DW16" s="369"/>
      <c r="DX16" s="369"/>
      <c r="DY16" s="369"/>
      <c r="DZ16" s="369"/>
      <c r="EA16" s="369"/>
      <c r="EB16" s="369"/>
      <c r="EC16" s="369"/>
      <c r="ED16" s="369"/>
      <c r="EE16" s="369"/>
      <c r="EF16" s="369"/>
      <c r="EG16" s="369"/>
      <c r="EH16" s="368"/>
      <c r="EI16" s="369"/>
      <c r="EJ16" s="369"/>
      <c r="EK16" s="369"/>
      <c r="EL16" s="369"/>
      <c r="EM16" s="369"/>
      <c r="EN16" s="369"/>
      <c r="EO16" s="369"/>
      <c r="EP16" s="369"/>
      <c r="EQ16" s="369"/>
      <c r="ER16" s="369"/>
      <c r="ES16" s="369"/>
      <c r="ET16" s="369"/>
      <c r="EU16" s="369"/>
      <c r="EV16" s="369"/>
      <c r="EW16" s="369"/>
      <c r="EX16" s="369"/>
      <c r="EY16" s="369"/>
      <c r="EZ16" s="369"/>
      <c r="FA16" s="369"/>
      <c r="FB16" s="369"/>
      <c r="FC16" s="369"/>
      <c r="FD16" s="369"/>
      <c r="FE16" s="369"/>
      <c r="FF16" s="369"/>
      <c r="FG16" s="369"/>
    </row>
    <row r="17" spans="1:164" ht="12.75" customHeight="1" x14ac:dyDescent="0.2">
      <c r="A17" s="365" t="s">
        <v>134</v>
      </c>
      <c r="B17" s="365"/>
      <c r="C17" s="365"/>
      <c r="D17" s="365"/>
      <c r="E17" s="365"/>
      <c r="F17" s="365"/>
      <c r="G17" s="365"/>
      <c r="H17" s="365"/>
      <c r="I17" s="370" t="s">
        <v>301</v>
      </c>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1"/>
      <c r="AZ17" s="371"/>
      <c r="BA17" s="371"/>
      <c r="BB17" s="371"/>
      <c r="BC17" s="371"/>
      <c r="BD17" s="371"/>
      <c r="BE17" s="371"/>
      <c r="BF17" s="371"/>
      <c r="BG17" s="371"/>
      <c r="BH17" s="371"/>
      <c r="BI17" s="371"/>
      <c r="BJ17" s="371"/>
      <c r="BK17" s="371"/>
      <c r="BL17" s="371"/>
      <c r="BM17" s="371"/>
      <c r="BN17" s="371"/>
      <c r="BO17" s="371"/>
      <c r="BP17" s="371"/>
      <c r="BQ17" s="371"/>
      <c r="BR17" s="371"/>
      <c r="BS17" s="371"/>
      <c r="BT17" s="371"/>
      <c r="BU17" s="371"/>
      <c r="BV17" s="371"/>
      <c r="BW17" s="371"/>
      <c r="BX17" s="371"/>
      <c r="BY17" s="371"/>
      <c r="BZ17" s="371"/>
      <c r="CA17" s="371"/>
      <c r="CB17" s="371"/>
      <c r="CC17" s="371"/>
      <c r="CD17" s="371"/>
      <c r="CE17" s="371"/>
      <c r="CF17" s="371"/>
      <c r="CG17" s="371"/>
      <c r="CH17" s="371"/>
      <c r="CI17" s="371"/>
      <c r="CJ17" s="371"/>
      <c r="CK17" s="371"/>
      <c r="CL17" s="371"/>
      <c r="CM17" s="371"/>
      <c r="CN17" s="395" t="s">
        <v>135</v>
      </c>
      <c r="CO17" s="396"/>
      <c r="CP17" s="396"/>
      <c r="CQ17" s="396"/>
      <c r="CR17" s="396"/>
      <c r="CS17" s="396"/>
      <c r="CT17" s="396"/>
      <c r="CU17" s="397"/>
      <c r="CV17" s="395" t="s">
        <v>23</v>
      </c>
      <c r="CW17" s="396"/>
      <c r="CX17" s="396"/>
      <c r="CY17" s="396"/>
      <c r="CZ17" s="396"/>
      <c r="DA17" s="396"/>
      <c r="DB17" s="396"/>
      <c r="DC17" s="396"/>
      <c r="DD17" s="396"/>
      <c r="DE17" s="397"/>
      <c r="DF17" s="108"/>
      <c r="DG17" s="108"/>
      <c r="DH17" s="398">
        <f>ПФХД!K102+ПФХД!K174</f>
        <v>6496281.4000000004</v>
      </c>
      <c r="DI17" s="399"/>
      <c r="DJ17" s="399"/>
      <c r="DK17" s="399"/>
      <c r="DL17" s="399"/>
      <c r="DM17" s="399"/>
      <c r="DN17" s="399"/>
      <c r="DO17" s="399"/>
      <c r="DP17" s="399"/>
      <c r="DQ17" s="399"/>
      <c r="DR17" s="399"/>
      <c r="DS17" s="399"/>
      <c r="DT17" s="400"/>
      <c r="DU17" s="398">
        <f>ПФХД!L174+ПФХД!L102</f>
        <v>7233734.6799999997</v>
      </c>
      <c r="DV17" s="399"/>
      <c r="DW17" s="399"/>
      <c r="DX17" s="399"/>
      <c r="DY17" s="399"/>
      <c r="DZ17" s="399"/>
      <c r="EA17" s="399"/>
      <c r="EB17" s="399"/>
      <c r="EC17" s="399"/>
      <c r="ED17" s="399"/>
      <c r="EE17" s="399"/>
      <c r="EF17" s="399"/>
      <c r="EG17" s="400"/>
      <c r="EH17" s="398">
        <f>ПФХД!M102+ПФХД!M174</f>
        <v>7233734.6799999997</v>
      </c>
      <c r="EI17" s="399"/>
      <c r="EJ17" s="399"/>
      <c r="EK17" s="399"/>
      <c r="EL17" s="399"/>
      <c r="EM17" s="399"/>
      <c r="EN17" s="399"/>
      <c r="EO17" s="399"/>
      <c r="EP17" s="399"/>
      <c r="EQ17" s="399"/>
      <c r="ER17" s="399"/>
      <c r="ES17" s="399"/>
      <c r="ET17" s="400"/>
      <c r="EU17" s="369"/>
      <c r="EV17" s="369"/>
      <c r="EW17" s="369"/>
      <c r="EX17" s="369"/>
      <c r="EY17" s="369"/>
      <c r="EZ17" s="369"/>
      <c r="FA17" s="369"/>
      <c r="FB17" s="369"/>
      <c r="FC17" s="369"/>
      <c r="FD17" s="369"/>
      <c r="FE17" s="369"/>
      <c r="FF17" s="369"/>
      <c r="FG17" s="369"/>
    </row>
    <row r="18" spans="1:164" ht="24" customHeight="1" x14ac:dyDescent="0.2">
      <c r="A18" s="365" t="s">
        <v>136</v>
      </c>
      <c r="B18" s="365"/>
      <c r="C18" s="365"/>
      <c r="D18" s="365"/>
      <c r="E18" s="365"/>
      <c r="F18" s="365"/>
      <c r="G18" s="365"/>
      <c r="H18" s="365"/>
      <c r="I18" s="393" t="s">
        <v>137</v>
      </c>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65" t="s">
        <v>138</v>
      </c>
      <c r="CO18" s="365"/>
      <c r="CP18" s="365"/>
      <c r="CQ18" s="365"/>
      <c r="CR18" s="365"/>
      <c r="CS18" s="365"/>
      <c r="CT18" s="365"/>
      <c r="CU18" s="365"/>
      <c r="CV18" s="365" t="s">
        <v>209</v>
      </c>
      <c r="CW18" s="365"/>
      <c r="CX18" s="365"/>
      <c r="CY18" s="365"/>
      <c r="CZ18" s="365"/>
      <c r="DA18" s="365"/>
      <c r="DB18" s="365"/>
      <c r="DC18" s="365"/>
      <c r="DD18" s="365"/>
      <c r="DE18" s="365"/>
      <c r="DF18" s="108"/>
      <c r="DG18" s="108"/>
      <c r="DH18" s="391">
        <f>DH19+DH21</f>
        <v>136192.70000000001</v>
      </c>
      <c r="DI18" s="392"/>
      <c r="DJ18" s="392"/>
      <c r="DK18" s="392"/>
      <c r="DL18" s="392"/>
      <c r="DM18" s="392"/>
      <c r="DN18" s="392"/>
      <c r="DO18" s="392"/>
      <c r="DP18" s="392"/>
      <c r="DQ18" s="392"/>
      <c r="DR18" s="392"/>
      <c r="DS18" s="392"/>
      <c r="DT18" s="392"/>
      <c r="DU18" s="391">
        <f>DU19+DU21</f>
        <v>136192.70000000001</v>
      </c>
      <c r="DV18" s="392"/>
      <c r="DW18" s="392"/>
      <c r="DX18" s="392"/>
      <c r="DY18" s="392"/>
      <c r="DZ18" s="392"/>
      <c r="EA18" s="392"/>
      <c r="EB18" s="392"/>
      <c r="EC18" s="392"/>
      <c r="ED18" s="392"/>
      <c r="EE18" s="392"/>
      <c r="EF18" s="392"/>
      <c r="EG18" s="392"/>
      <c r="EH18" s="391">
        <f>EH19+EH21</f>
        <v>136192.70000000001</v>
      </c>
      <c r="EI18" s="392"/>
      <c r="EJ18" s="392"/>
      <c r="EK18" s="392"/>
      <c r="EL18" s="392"/>
      <c r="EM18" s="392"/>
      <c r="EN18" s="392"/>
      <c r="EO18" s="392"/>
      <c r="EP18" s="392"/>
      <c r="EQ18" s="392"/>
      <c r="ER18" s="392"/>
      <c r="ES18" s="392"/>
      <c r="ET18" s="392"/>
      <c r="EU18" s="369"/>
      <c r="EV18" s="369"/>
      <c r="EW18" s="369"/>
      <c r="EX18" s="369"/>
      <c r="EY18" s="369"/>
      <c r="EZ18" s="369"/>
      <c r="FA18" s="369"/>
      <c r="FB18" s="369"/>
      <c r="FC18" s="369"/>
      <c r="FD18" s="369"/>
      <c r="FE18" s="369"/>
      <c r="FF18" s="369"/>
      <c r="FG18" s="369"/>
    </row>
    <row r="19" spans="1:164" ht="24" customHeight="1" x14ac:dyDescent="0.2">
      <c r="A19" s="365" t="s">
        <v>139</v>
      </c>
      <c r="B19" s="365"/>
      <c r="C19" s="365"/>
      <c r="D19" s="365"/>
      <c r="E19" s="365"/>
      <c r="F19" s="365"/>
      <c r="G19" s="365"/>
      <c r="H19" s="365"/>
      <c r="I19" s="370" t="s">
        <v>132</v>
      </c>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371"/>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1"/>
      <c r="BQ19" s="371"/>
      <c r="BR19" s="371"/>
      <c r="BS19" s="371"/>
      <c r="BT19" s="371"/>
      <c r="BU19" s="371"/>
      <c r="BV19" s="371"/>
      <c r="BW19" s="371"/>
      <c r="BX19" s="371"/>
      <c r="BY19" s="371"/>
      <c r="BZ19" s="371"/>
      <c r="CA19" s="371"/>
      <c r="CB19" s="371"/>
      <c r="CC19" s="371"/>
      <c r="CD19" s="371"/>
      <c r="CE19" s="371"/>
      <c r="CF19" s="371"/>
      <c r="CG19" s="371"/>
      <c r="CH19" s="371"/>
      <c r="CI19" s="371"/>
      <c r="CJ19" s="371"/>
      <c r="CK19" s="371"/>
      <c r="CL19" s="371"/>
      <c r="CM19" s="371"/>
      <c r="CN19" s="365" t="s">
        <v>140</v>
      </c>
      <c r="CO19" s="365"/>
      <c r="CP19" s="365"/>
      <c r="CQ19" s="365"/>
      <c r="CR19" s="365"/>
      <c r="CS19" s="365"/>
      <c r="CT19" s="365"/>
      <c r="CU19" s="365"/>
      <c r="CV19" s="365" t="s">
        <v>209</v>
      </c>
      <c r="CW19" s="365"/>
      <c r="CX19" s="365"/>
      <c r="CY19" s="365"/>
      <c r="CZ19" s="365"/>
      <c r="DA19" s="365"/>
      <c r="DB19" s="365"/>
      <c r="DC19" s="365"/>
      <c r="DD19" s="365"/>
      <c r="DE19" s="365"/>
      <c r="DF19" s="108"/>
      <c r="DG19" s="108"/>
      <c r="DH19" s="368"/>
      <c r="DI19" s="369"/>
      <c r="DJ19" s="369"/>
      <c r="DK19" s="369"/>
      <c r="DL19" s="369"/>
      <c r="DM19" s="369"/>
      <c r="DN19" s="369"/>
      <c r="DO19" s="369"/>
      <c r="DP19" s="369"/>
      <c r="DQ19" s="369"/>
      <c r="DR19" s="369"/>
      <c r="DS19" s="369"/>
      <c r="DT19" s="369"/>
      <c r="DU19" s="368"/>
      <c r="DV19" s="369"/>
      <c r="DW19" s="369"/>
      <c r="DX19" s="369"/>
      <c r="DY19" s="369"/>
      <c r="DZ19" s="369"/>
      <c r="EA19" s="369"/>
      <c r="EB19" s="369"/>
      <c r="EC19" s="369"/>
      <c r="ED19" s="369"/>
      <c r="EE19" s="369"/>
      <c r="EF19" s="369"/>
      <c r="EG19" s="369"/>
      <c r="EH19" s="368"/>
      <c r="EI19" s="369"/>
      <c r="EJ19" s="369"/>
      <c r="EK19" s="369"/>
      <c r="EL19" s="369"/>
      <c r="EM19" s="369"/>
      <c r="EN19" s="369"/>
      <c r="EO19" s="369"/>
      <c r="EP19" s="369"/>
      <c r="EQ19" s="369"/>
      <c r="ER19" s="369"/>
      <c r="ES19" s="369"/>
      <c r="ET19" s="369"/>
      <c r="EU19" s="369"/>
      <c r="EV19" s="369"/>
      <c r="EW19" s="369"/>
      <c r="EX19" s="369"/>
      <c r="EY19" s="369"/>
      <c r="EZ19" s="369"/>
      <c r="FA19" s="369"/>
      <c r="FB19" s="369"/>
      <c r="FC19" s="369"/>
      <c r="FD19" s="369"/>
      <c r="FE19" s="369"/>
      <c r="FF19" s="369"/>
      <c r="FG19" s="369"/>
    </row>
    <row r="20" spans="1:164" ht="12.75" customHeight="1" x14ac:dyDescent="0.2">
      <c r="A20" s="365"/>
      <c r="B20" s="365"/>
      <c r="C20" s="365"/>
      <c r="D20" s="365"/>
      <c r="E20" s="365"/>
      <c r="F20" s="365"/>
      <c r="G20" s="365"/>
      <c r="H20" s="365"/>
      <c r="I20" s="366" t="s">
        <v>296</v>
      </c>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c r="BA20" s="367"/>
      <c r="BB20" s="367"/>
      <c r="BC20" s="367"/>
      <c r="BD20" s="367"/>
      <c r="BE20" s="367"/>
      <c r="BF20" s="367"/>
      <c r="BG20" s="367"/>
      <c r="BH20" s="367"/>
      <c r="BI20" s="367"/>
      <c r="BJ20" s="367"/>
      <c r="BK20" s="367"/>
      <c r="BL20" s="367"/>
      <c r="BM20" s="367"/>
      <c r="BN20" s="367"/>
      <c r="BO20" s="367"/>
      <c r="BP20" s="367"/>
      <c r="BQ20" s="367"/>
      <c r="BR20" s="367"/>
      <c r="BS20" s="367"/>
      <c r="BT20" s="367"/>
      <c r="BU20" s="367"/>
      <c r="BV20" s="367"/>
      <c r="BW20" s="367"/>
      <c r="BX20" s="367"/>
      <c r="BY20" s="367"/>
      <c r="BZ20" s="367"/>
      <c r="CA20" s="367"/>
      <c r="CB20" s="367"/>
      <c r="CC20" s="367"/>
      <c r="CD20" s="367"/>
      <c r="CE20" s="367"/>
      <c r="CF20" s="367"/>
      <c r="CG20" s="367"/>
      <c r="CH20" s="367"/>
      <c r="CI20" s="367"/>
      <c r="CJ20" s="367"/>
      <c r="CK20" s="367"/>
      <c r="CL20" s="367"/>
      <c r="CM20" s="367"/>
      <c r="CN20" s="365" t="s">
        <v>298</v>
      </c>
      <c r="CO20" s="365"/>
      <c r="CP20" s="365"/>
      <c r="CQ20" s="365"/>
      <c r="CR20" s="365"/>
      <c r="CS20" s="365"/>
      <c r="CT20" s="365"/>
      <c r="CU20" s="365"/>
      <c r="CV20" s="365"/>
      <c r="CW20" s="365"/>
      <c r="CX20" s="365"/>
      <c r="CY20" s="365"/>
      <c r="CZ20" s="365"/>
      <c r="DA20" s="365"/>
      <c r="DB20" s="365"/>
      <c r="DC20" s="365"/>
      <c r="DD20" s="365"/>
      <c r="DE20" s="365"/>
      <c r="DF20" s="108"/>
      <c r="DG20" s="108"/>
      <c r="DH20" s="368"/>
      <c r="DI20" s="369"/>
      <c r="DJ20" s="369"/>
      <c r="DK20" s="369"/>
      <c r="DL20" s="369"/>
      <c r="DM20" s="369"/>
      <c r="DN20" s="369"/>
      <c r="DO20" s="369"/>
      <c r="DP20" s="369"/>
      <c r="DQ20" s="369"/>
      <c r="DR20" s="369"/>
      <c r="DS20" s="369"/>
      <c r="DT20" s="369"/>
      <c r="DU20" s="368"/>
      <c r="DV20" s="369"/>
      <c r="DW20" s="369"/>
      <c r="DX20" s="369"/>
      <c r="DY20" s="369"/>
      <c r="DZ20" s="369"/>
      <c r="EA20" s="369"/>
      <c r="EB20" s="369"/>
      <c r="EC20" s="369"/>
      <c r="ED20" s="369"/>
      <c r="EE20" s="369"/>
      <c r="EF20" s="369"/>
      <c r="EG20" s="369"/>
      <c r="EH20" s="368"/>
      <c r="EI20" s="369"/>
      <c r="EJ20" s="369"/>
      <c r="EK20" s="369"/>
      <c r="EL20" s="369"/>
      <c r="EM20" s="369"/>
      <c r="EN20" s="369"/>
      <c r="EO20" s="369"/>
      <c r="EP20" s="369"/>
      <c r="EQ20" s="369"/>
      <c r="ER20" s="369"/>
      <c r="ES20" s="369"/>
      <c r="ET20" s="369"/>
      <c r="EU20" s="369"/>
      <c r="EV20" s="369"/>
      <c r="EW20" s="369"/>
      <c r="EX20" s="369"/>
      <c r="EY20" s="369"/>
      <c r="EZ20" s="369"/>
      <c r="FA20" s="369"/>
      <c r="FB20" s="369"/>
      <c r="FC20" s="369"/>
      <c r="FD20" s="369"/>
      <c r="FE20" s="369"/>
      <c r="FF20" s="369"/>
      <c r="FG20" s="369"/>
    </row>
    <row r="21" spans="1:164" ht="12.75" customHeight="1" x14ac:dyDescent="0.2">
      <c r="A21" s="365" t="s">
        <v>141</v>
      </c>
      <c r="B21" s="365"/>
      <c r="C21" s="365"/>
      <c r="D21" s="365"/>
      <c r="E21" s="365"/>
      <c r="F21" s="365"/>
      <c r="G21" s="365"/>
      <c r="H21" s="365"/>
      <c r="I21" s="370" t="s">
        <v>299</v>
      </c>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Q21" s="371"/>
      <c r="BR21" s="371"/>
      <c r="BS21" s="371"/>
      <c r="BT21" s="371"/>
      <c r="BU21" s="371"/>
      <c r="BV21" s="371"/>
      <c r="BW21" s="371"/>
      <c r="BX21" s="371"/>
      <c r="BY21" s="371"/>
      <c r="BZ21" s="371"/>
      <c r="CA21" s="371"/>
      <c r="CB21" s="371"/>
      <c r="CC21" s="371"/>
      <c r="CD21" s="371"/>
      <c r="CE21" s="371"/>
      <c r="CF21" s="371"/>
      <c r="CG21" s="371"/>
      <c r="CH21" s="371"/>
      <c r="CI21" s="371"/>
      <c r="CJ21" s="371"/>
      <c r="CK21" s="371"/>
      <c r="CL21" s="371"/>
      <c r="CM21" s="371"/>
      <c r="CN21" s="365" t="s">
        <v>142</v>
      </c>
      <c r="CO21" s="365"/>
      <c r="CP21" s="365"/>
      <c r="CQ21" s="365"/>
      <c r="CR21" s="365"/>
      <c r="CS21" s="365"/>
      <c r="CT21" s="365"/>
      <c r="CU21" s="365"/>
      <c r="CV21" s="365" t="s">
        <v>209</v>
      </c>
      <c r="CW21" s="365"/>
      <c r="CX21" s="365"/>
      <c r="CY21" s="365"/>
      <c r="CZ21" s="365"/>
      <c r="DA21" s="365"/>
      <c r="DB21" s="365"/>
      <c r="DC21" s="365"/>
      <c r="DD21" s="365"/>
      <c r="DE21" s="365"/>
      <c r="DF21" s="108"/>
      <c r="DG21" s="108"/>
      <c r="DH21" s="368">
        <f>ПФХД!K103+ПФХД!K175</f>
        <v>136192.70000000001</v>
      </c>
      <c r="DI21" s="369"/>
      <c r="DJ21" s="369"/>
      <c r="DK21" s="369"/>
      <c r="DL21" s="369"/>
      <c r="DM21" s="369"/>
      <c r="DN21" s="369"/>
      <c r="DO21" s="369"/>
      <c r="DP21" s="369"/>
      <c r="DQ21" s="369"/>
      <c r="DR21" s="369"/>
      <c r="DS21" s="369"/>
      <c r="DT21" s="369"/>
      <c r="DU21" s="368">
        <f>ПФХД!L103+ПФХД!L175</f>
        <v>136192.70000000001</v>
      </c>
      <c r="DV21" s="369"/>
      <c r="DW21" s="369"/>
      <c r="DX21" s="369"/>
      <c r="DY21" s="369"/>
      <c r="DZ21" s="369"/>
      <c r="EA21" s="369"/>
      <c r="EB21" s="369"/>
      <c r="EC21" s="369"/>
      <c r="ED21" s="369"/>
      <c r="EE21" s="369"/>
      <c r="EF21" s="369"/>
      <c r="EG21" s="369"/>
      <c r="EH21" s="368">
        <f>ПФХД!M175+ПФХД!M103</f>
        <v>136192.70000000001</v>
      </c>
      <c r="EI21" s="369"/>
      <c r="EJ21" s="369"/>
      <c r="EK21" s="369"/>
      <c r="EL21" s="369"/>
      <c r="EM21" s="369"/>
      <c r="EN21" s="369"/>
      <c r="EO21" s="369"/>
      <c r="EP21" s="369"/>
      <c r="EQ21" s="369"/>
      <c r="ER21" s="369"/>
      <c r="ES21" s="369"/>
      <c r="ET21" s="369"/>
      <c r="EU21" s="369"/>
      <c r="EV21" s="369"/>
      <c r="EW21" s="369"/>
      <c r="EX21" s="369"/>
      <c r="EY21" s="369"/>
      <c r="EZ21" s="369"/>
      <c r="FA21" s="369"/>
      <c r="FB21" s="369"/>
      <c r="FC21" s="369"/>
      <c r="FD21" s="369"/>
      <c r="FE21" s="369"/>
      <c r="FF21" s="369"/>
      <c r="FG21" s="369"/>
    </row>
    <row r="22" spans="1:164" ht="12.75" customHeight="1" x14ac:dyDescent="0.2">
      <c r="A22" s="365" t="s">
        <v>143</v>
      </c>
      <c r="B22" s="365"/>
      <c r="C22" s="365"/>
      <c r="D22" s="365"/>
      <c r="E22" s="365"/>
      <c r="F22" s="365"/>
      <c r="G22" s="365"/>
      <c r="H22" s="365"/>
      <c r="I22" s="393" t="s">
        <v>384</v>
      </c>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65" t="s">
        <v>144</v>
      </c>
      <c r="CO22" s="365"/>
      <c r="CP22" s="365"/>
      <c r="CQ22" s="365"/>
      <c r="CR22" s="365"/>
      <c r="CS22" s="365"/>
      <c r="CT22" s="365"/>
      <c r="CU22" s="365"/>
      <c r="CV22" s="365" t="s">
        <v>209</v>
      </c>
      <c r="CW22" s="365"/>
      <c r="CX22" s="365"/>
      <c r="CY22" s="365"/>
      <c r="CZ22" s="365"/>
      <c r="DA22" s="365"/>
      <c r="DB22" s="365"/>
      <c r="DC22" s="365"/>
      <c r="DD22" s="365"/>
      <c r="DE22" s="365"/>
      <c r="DF22" s="108"/>
      <c r="DG22" s="108"/>
      <c r="DH22" s="369"/>
      <c r="DI22" s="369"/>
      <c r="DJ22" s="369"/>
      <c r="DK22" s="369"/>
      <c r="DL22" s="369"/>
      <c r="DM22" s="369"/>
      <c r="DN22" s="369"/>
      <c r="DO22" s="369"/>
      <c r="DP22" s="369"/>
      <c r="DQ22" s="369"/>
      <c r="DR22" s="369"/>
      <c r="DS22" s="369"/>
      <c r="DT22" s="369"/>
      <c r="DU22" s="369"/>
      <c r="DV22" s="369"/>
      <c r="DW22" s="369"/>
      <c r="DX22" s="369"/>
      <c r="DY22" s="369"/>
      <c r="DZ22" s="369"/>
      <c r="EA22" s="369"/>
      <c r="EB22" s="369"/>
      <c r="EC22" s="369"/>
      <c r="ED22" s="369"/>
      <c r="EE22" s="369"/>
      <c r="EF22" s="369"/>
      <c r="EG22" s="369"/>
      <c r="EH22" s="369"/>
      <c r="EI22" s="369"/>
      <c r="EJ22" s="369"/>
      <c r="EK22" s="369"/>
      <c r="EL22" s="369"/>
      <c r="EM22" s="369"/>
      <c r="EN22" s="369"/>
      <c r="EO22" s="369"/>
      <c r="EP22" s="369"/>
      <c r="EQ22" s="369"/>
      <c r="ER22" s="369"/>
      <c r="ES22" s="369"/>
      <c r="ET22" s="369"/>
      <c r="EU22" s="369"/>
      <c r="EV22" s="369"/>
      <c r="EW22" s="369"/>
      <c r="EX22" s="369"/>
      <c r="EY22" s="369"/>
      <c r="EZ22" s="369"/>
      <c r="FA22" s="369"/>
      <c r="FB22" s="369"/>
      <c r="FC22" s="369"/>
      <c r="FD22" s="369"/>
      <c r="FE22" s="369"/>
      <c r="FF22" s="369"/>
      <c r="FG22" s="369"/>
    </row>
    <row r="23" spans="1:164" ht="12.75" customHeight="1" x14ac:dyDescent="0.2">
      <c r="A23" s="365"/>
      <c r="B23" s="365"/>
      <c r="C23" s="365"/>
      <c r="D23" s="365"/>
      <c r="E23" s="365"/>
      <c r="F23" s="365"/>
      <c r="G23" s="365"/>
      <c r="H23" s="365"/>
      <c r="I23" s="366" t="s">
        <v>296</v>
      </c>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c r="BG23" s="367"/>
      <c r="BH23" s="367"/>
      <c r="BI23" s="367"/>
      <c r="BJ23" s="367"/>
      <c r="BK23" s="367"/>
      <c r="BL23" s="367"/>
      <c r="BM23" s="367"/>
      <c r="BN23" s="367"/>
      <c r="BO23" s="367"/>
      <c r="BP23" s="367"/>
      <c r="BQ23" s="367"/>
      <c r="BR23" s="367"/>
      <c r="BS23" s="367"/>
      <c r="BT23" s="367"/>
      <c r="BU23" s="367"/>
      <c r="BV23" s="367"/>
      <c r="BW23" s="367"/>
      <c r="BX23" s="367"/>
      <c r="BY23" s="367"/>
      <c r="BZ23" s="367"/>
      <c r="CA23" s="367"/>
      <c r="CB23" s="367"/>
      <c r="CC23" s="367"/>
      <c r="CD23" s="367"/>
      <c r="CE23" s="367"/>
      <c r="CF23" s="367"/>
      <c r="CG23" s="367"/>
      <c r="CH23" s="367"/>
      <c r="CI23" s="367"/>
      <c r="CJ23" s="367"/>
      <c r="CK23" s="367"/>
      <c r="CL23" s="367"/>
      <c r="CM23" s="367"/>
      <c r="CN23" s="365" t="s">
        <v>300</v>
      </c>
      <c r="CO23" s="365"/>
      <c r="CP23" s="365"/>
      <c r="CQ23" s="365"/>
      <c r="CR23" s="365"/>
      <c r="CS23" s="365"/>
      <c r="CT23" s="365"/>
      <c r="CU23" s="365"/>
      <c r="CV23" s="365" t="s">
        <v>209</v>
      </c>
      <c r="CW23" s="365"/>
      <c r="CX23" s="365"/>
      <c r="CY23" s="365"/>
      <c r="CZ23" s="365"/>
      <c r="DA23" s="365"/>
      <c r="DB23" s="365"/>
      <c r="DC23" s="365"/>
      <c r="DD23" s="365"/>
      <c r="DE23" s="365"/>
      <c r="DF23" s="108"/>
      <c r="DG23" s="108"/>
      <c r="DH23" s="368"/>
      <c r="DI23" s="369"/>
      <c r="DJ23" s="369"/>
      <c r="DK23" s="369"/>
      <c r="DL23" s="369"/>
      <c r="DM23" s="369"/>
      <c r="DN23" s="369"/>
      <c r="DO23" s="369"/>
      <c r="DP23" s="369"/>
      <c r="DQ23" s="369"/>
      <c r="DR23" s="369"/>
      <c r="DS23" s="369"/>
      <c r="DT23" s="369"/>
      <c r="DU23" s="368"/>
      <c r="DV23" s="369"/>
      <c r="DW23" s="369"/>
      <c r="DX23" s="369"/>
      <c r="DY23" s="369"/>
      <c r="DZ23" s="369"/>
      <c r="EA23" s="369"/>
      <c r="EB23" s="369"/>
      <c r="EC23" s="369"/>
      <c r="ED23" s="369"/>
      <c r="EE23" s="369"/>
      <c r="EF23" s="369"/>
      <c r="EG23" s="369"/>
      <c r="EH23" s="368"/>
      <c r="EI23" s="369"/>
      <c r="EJ23" s="369"/>
      <c r="EK23" s="369"/>
      <c r="EL23" s="369"/>
      <c r="EM23" s="369"/>
      <c r="EN23" s="369"/>
      <c r="EO23" s="369"/>
      <c r="EP23" s="369"/>
      <c r="EQ23" s="369"/>
      <c r="ER23" s="369"/>
      <c r="ES23" s="369"/>
      <c r="ET23" s="369"/>
      <c r="EU23" s="369"/>
      <c r="EV23" s="369"/>
      <c r="EW23" s="369"/>
      <c r="EX23" s="369"/>
      <c r="EY23" s="369"/>
      <c r="EZ23" s="369"/>
      <c r="FA23" s="369"/>
      <c r="FB23" s="369"/>
      <c r="FC23" s="369"/>
      <c r="FD23" s="369"/>
      <c r="FE23" s="369"/>
      <c r="FF23" s="369"/>
      <c r="FG23" s="369"/>
    </row>
    <row r="24" spans="1:164" s="104" customFormat="1" ht="12.75" customHeight="1" x14ac:dyDescent="0.2">
      <c r="A24" s="365"/>
      <c r="B24" s="365"/>
      <c r="C24" s="365"/>
      <c r="D24" s="365"/>
      <c r="E24" s="365"/>
      <c r="F24" s="365"/>
      <c r="G24" s="365"/>
      <c r="H24" s="365"/>
      <c r="I24" s="366" t="s">
        <v>470</v>
      </c>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c r="BF24" s="367"/>
      <c r="BG24" s="367"/>
      <c r="BH24" s="367"/>
      <c r="BI24" s="367"/>
      <c r="BJ24" s="367"/>
      <c r="BK24" s="367"/>
      <c r="BL24" s="367"/>
      <c r="BM24" s="367"/>
      <c r="BN24" s="367"/>
      <c r="BO24" s="367"/>
      <c r="BP24" s="367"/>
      <c r="BQ24" s="367"/>
      <c r="BR24" s="367"/>
      <c r="BS24" s="367"/>
      <c r="BT24" s="367"/>
      <c r="BU24" s="367"/>
      <c r="BV24" s="367"/>
      <c r="BW24" s="367"/>
      <c r="BX24" s="367"/>
      <c r="BY24" s="367"/>
      <c r="BZ24" s="367"/>
      <c r="CA24" s="367"/>
      <c r="CB24" s="367"/>
      <c r="CC24" s="367"/>
      <c r="CD24" s="367"/>
      <c r="CE24" s="367"/>
      <c r="CF24" s="367"/>
      <c r="CG24" s="367"/>
      <c r="CH24" s="367"/>
      <c r="CI24" s="367"/>
      <c r="CJ24" s="367"/>
      <c r="CK24" s="367"/>
      <c r="CL24" s="367"/>
      <c r="CM24" s="367"/>
      <c r="CN24" s="365" t="s">
        <v>472</v>
      </c>
      <c r="CO24" s="365"/>
      <c r="CP24" s="365"/>
      <c r="CQ24" s="365"/>
      <c r="CR24" s="365"/>
      <c r="CS24" s="365"/>
      <c r="CT24" s="365"/>
      <c r="CU24" s="365"/>
      <c r="CV24" s="365"/>
      <c r="CW24" s="365"/>
      <c r="CX24" s="365"/>
      <c r="CY24" s="365"/>
      <c r="CZ24" s="365"/>
      <c r="DA24" s="365"/>
      <c r="DB24" s="365"/>
      <c r="DC24" s="365"/>
      <c r="DD24" s="365"/>
      <c r="DE24" s="365"/>
      <c r="DF24" s="108"/>
      <c r="DG24" s="108"/>
      <c r="DH24" s="368"/>
      <c r="DI24" s="369"/>
      <c r="DJ24" s="369"/>
      <c r="DK24" s="369"/>
      <c r="DL24" s="369"/>
      <c r="DM24" s="369"/>
      <c r="DN24" s="369"/>
      <c r="DO24" s="369"/>
      <c r="DP24" s="369"/>
      <c r="DQ24" s="369"/>
      <c r="DR24" s="369"/>
      <c r="DS24" s="369"/>
      <c r="DT24" s="369"/>
      <c r="DU24" s="368"/>
      <c r="DV24" s="369"/>
      <c r="DW24" s="369"/>
      <c r="DX24" s="369"/>
      <c r="DY24" s="369"/>
      <c r="DZ24" s="369"/>
      <c r="EA24" s="369"/>
      <c r="EB24" s="369"/>
      <c r="EC24" s="369"/>
      <c r="ED24" s="369"/>
      <c r="EE24" s="369"/>
      <c r="EF24" s="369"/>
      <c r="EG24" s="369"/>
      <c r="EH24" s="368"/>
      <c r="EI24" s="369"/>
      <c r="EJ24" s="369"/>
      <c r="EK24" s="369"/>
      <c r="EL24" s="369"/>
      <c r="EM24" s="369"/>
      <c r="EN24" s="369"/>
      <c r="EO24" s="369"/>
      <c r="EP24" s="369"/>
      <c r="EQ24" s="369"/>
      <c r="ER24" s="369"/>
      <c r="ES24" s="369"/>
      <c r="ET24" s="369"/>
      <c r="EU24" s="369"/>
      <c r="EV24" s="369"/>
      <c r="EW24" s="369"/>
      <c r="EX24" s="369"/>
      <c r="EY24" s="369"/>
      <c r="EZ24" s="369"/>
      <c r="FA24" s="369"/>
      <c r="FB24" s="369"/>
      <c r="FC24" s="369"/>
      <c r="FD24" s="369"/>
      <c r="FE24" s="369"/>
      <c r="FF24" s="369"/>
      <c r="FG24" s="369"/>
      <c r="FH24" s="2"/>
    </row>
    <row r="25" spans="1:164" x14ac:dyDescent="0.2">
      <c r="A25" s="365" t="s">
        <v>145</v>
      </c>
      <c r="B25" s="365"/>
      <c r="C25" s="365"/>
      <c r="D25" s="365"/>
      <c r="E25" s="365"/>
      <c r="F25" s="365"/>
      <c r="G25" s="365"/>
      <c r="H25" s="365"/>
      <c r="I25" s="393" t="s">
        <v>146</v>
      </c>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65" t="s">
        <v>147</v>
      </c>
      <c r="CO25" s="365"/>
      <c r="CP25" s="365"/>
      <c r="CQ25" s="365"/>
      <c r="CR25" s="365"/>
      <c r="CS25" s="365"/>
      <c r="CT25" s="365"/>
      <c r="CU25" s="365"/>
      <c r="CV25" s="365" t="s">
        <v>209</v>
      </c>
      <c r="CW25" s="365"/>
      <c r="CX25" s="365"/>
      <c r="CY25" s="365"/>
      <c r="CZ25" s="365"/>
      <c r="DA25" s="365"/>
      <c r="DB25" s="365"/>
      <c r="DC25" s="365"/>
      <c r="DD25" s="365"/>
      <c r="DE25" s="365"/>
      <c r="DF25" s="108"/>
      <c r="DG25" s="108"/>
      <c r="DH25" s="368"/>
      <c r="DI25" s="368"/>
      <c r="DJ25" s="368"/>
      <c r="DK25" s="368"/>
      <c r="DL25" s="368"/>
      <c r="DM25" s="368"/>
      <c r="DN25" s="368"/>
      <c r="DO25" s="368"/>
      <c r="DP25" s="368"/>
      <c r="DQ25" s="368"/>
      <c r="DR25" s="368"/>
      <c r="DS25" s="368"/>
      <c r="DT25" s="368"/>
      <c r="DU25" s="368"/>
      <c r="DV25" s="368"/>
      <c r="DW25" s="368"/>
      <c r="DX25" s="368"/>
      <c r="DY25" s="368"/>
      <c r="DZ25" s="368"/>
      <c r="EA25" s="368"/>
      <c r="EB25" s="368"/>
      <c r="EC25" s="368"/>
      <c r="ED25" s="368"/>
      <c r="EE25" s="368"/>
      <c r="EF25" s="368"/>
      <c r="EG25" s="368"/>
      <c r="EH25" s="368"/>
      <c r="EI25" s="368"/>
      <c r="EJ25" s="368"/>
      <c r="EK25" s="368"/>
      <c r="EL25" s="368"/>
      <c r="EM25" s="368"/>
      <c r="EN25" s="368"/>
      <c r="EO25" s="368"/>
      <c r="EP25" s="368"/>
      <c r="EQ25" s="368"/>
      <c r="ER25" s="368"/>
      <c r="ES25" s="368"/>
      <c r="ET25" s="368"/>
      <c r="EU25" s="369"/>
      <c r="EV25" s="369"/>
      <c r="EW25" s="369"/>
      <c r="EX25" s="369"/>
      <c r="EY25" s="369"/>
      <c r="EZ25" s="369"/>
      <c r="FA25" s="369"/>
      <c r="FB25" s="369"/>
      <c r="FC25" s="369"/>
      <c r="FD25" s="369"/>
      <c r="FE25" s="369"/>
      <c r="FF25" s="369"/>
      <c r="FG25" s="369"/>
    </row>
    <row r="26" spans="1:164" ht="24" customHeight="1" x14ac:dyDescent="0.2">
      <c r="A26" s="365" t="s">
        <v>148</v>
      </c>
      <c r="B26" s="365"/>
      <c r="C26" s="365"/>
      <c r="D26" s="365"/>
      <c r="E26" s="365"/>
      <c r="F26" s="365"/>
      <c r="G26" s="365"/>
      <c r="H26" s="365"/>
      <c r="I26" s="370" t="s">
        <v>132</v>
      </c>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71"/>
      <c r="AW26" s="371"/>
      <c r="AX26" s="371"/>
      <c r="AY26" s="371"/>
      <c r="AZ26" s="371"/>
      <c r="BA26" s="371"/>
      <c r="BB26" s="371"/>
      <c r="BC26" s="371"/>
      <c r="BD26" s="371"/>
      <c r="BE26" s="371"/>
      <c r="BF26" s="371"/>
      <c r="BG26" s="371"/>
      <c r="BH26" s="371"/>
      <c r="BI26" s="371"/>
      <c r="BJ26" s="371"/>
      <c r="BK26" s="371"/>
      <c r="BL26" s="371"/>
      <c r="BM26" s="371"/>
      <c r="BN26" s="371"/>
      <c r="BO26" s="371"/>
      <c r="BP26" s="371"/>
      <c r="BQ26" s="371"/>
      <c r="BR26" s="371"/>
      <c r="BS26" s="371"/>
      <c r="BT26" s="371"/>
      <c r="BU26" s="371"/>
      <c r="BV26" s="371"/>
      <c r="BW26" s="371"/>
      <c r="BX26" s="371"/>
      <c r="BY26" s="371"/>
      <c r="BZ26" s="371"/>
      <c r="CA26" s="371"/>
      <c r="CB26" s="371"/>
      <c r="CC26" s="371"/>
      <c r="CD26" s="371"/>
      <c r="CE26" s="371"/>
      <c r="CF26" s="371"/>
      <c r="CG26" s="371"/>
      <c r="CH26" s="371"/>
      <c r="CI26" s="371"/>
      <c r="CJ26" s="371"/>
      <c r="CK26" s="371"/>
      <c r="CL26" s="371"/>
      <c r="CM26" s="371"/>
      <c r="CN26" s="365" t="s">
        <v>149</v>
      </c>
      <c r="CO26" s="365"/>
      <c r="CP26" s="365"/>
      <c r="CQ26" s="365"/>
      <c r="CR26" s="365"/>
      <c r="CS26" s="365"/>
      <c r="CT26" s="365"/>
      <c r="CU26" s="365"/>
      <c r="CV26" s="365" t="s">
        <v>209</v>
      </c>
      <c r="CW26" s="365"/>
      <c r="CX26" s="365"/>
      <c r="CY26" s="365"/>
      <c r="CZ26" s="365"/>
      <c r="DA26" s="365"/>
      <c r="DB26" s="365"/>
      <c r="DC26" s="365"/>
      <c r="DD26" s="365"/>
      <c r="DE26" s="365"/>
      <c r="DF26" s="108"/>
      <c r="DG26" s="108"/>
      <c r="DH26" s="369"/>
      <c r="DI26" s="369"/>
      <c r="DJ26" s="369"/>
      <c r="DK26" s="369"/>
      <c r="DL26" s="369"/>
      <c r="DM26" s="369"/>
      <c r="DN26" s="369"/>
      <c r="DO26" s="369"/>
      <c r="DP26" s="369"/>
      <c r="DQ26" s="369"/>
      <c r="DR26" s="369"/>
      <c r="DS26" s="369"/>
      <c r="DT26" s="369"/>
      <c r="DU26" s="369"/>
      <c r="DV26" s="369"/>
      <c r="DW26" s="369"/>
      <c r="DX26" s="369"/>
      <c r="DY26" s="369"/>
      <c r="DZ26" s="369"/>
      <c r="EA26" s="369"/>
      <c r="EB26" s="369"/>
      <c r="EC26" s="369"/>
      <c r="ED26" s="369"/>
      <c r="EE26" s="369"/>
      <c r="EF26" s="369"/>
      <c r="EG26" s="369"/>
      <c r="EH26" s="369"/>
      <c r="EI26" s="369"/>
      <c r="EJ26" s="369"/>
      <c r="EK26" s="369"/>
      <c r="EL26" s="369"/>
      <c r="EM26" s="369"/>
      <c r="EN26" s="369"/>
      <c r="EO26" s="369"/>
      <c r="EP26" s="369"/>
      <c r="EQ26" s="369"/>
      <c r="ER26" s="369"/>
      <c r="ES26" s="369"/>
      <c r="ET26" s="369"/>
      <c r="EU26" s="369"/>
      <c r="EV26" s="369"/>
      <c r="EW26" s="369"/>
      <c r="EX26" s="369"/>
      <c r="EY26" s="369"/>
      <c r="EZ26" s="369"/>
      <c r="FA26" s="369"/>
      <c r="FB26" s="369"/>
      <c r="FC26" s="369"/>
      <c r="FD26" s="369"/>
      <c r="FE26" s="369"/>
      <c r="FF26" s="369"/>
      <c r="FG26" s="369"/>
    </row>
    <row r="27" spans="1:164" ht="12.75" customHeight="1" x14ac:dyDescent="0.2">
      <c r="A27" s="365" t="s">
        <v>150</v>
      </c>
      <c r="B27" s="365"/>
      <c r="C27" s="365"/>
      <c r="D27" s="365"/>
      <c r="E27" s="365"/>
      <c r="F27" s="365"/>
      <c r="G27" s="365"/>
      <c r="H27" s="365"/>
      <c r="I27" s="370" t="s">
        <v>301</v>
      </c>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371"/>
      <c r="AU27" s="371"/>
      <c r="AV27" s="371"/>
      <c r="AW27" s="371"/>
      <c r="AX27" s="371"/>
      <c r="AY27" s="371"/>
      <c r="AZ27" s="371"/>
      <c r="BA27" s="371"/>
      <c r="BB27" s="371"/>
      <c r="BC27" s="371"/>
      <c r="BD27" s="371"/>
      <c r="BE27" s="371"/>
      <c r="BF27" s="371"/>
      <c r="BG27" s="371"/>
      <c r="BH27" s="371"/>
      <c r="BI27" s="371"/>
      <c r="BJ27" s="371"/>
      <c r="BK27" s="371"/>
      <c r="BL27" s="371"/>
      <c r="BM27" s="371"/>
      <c r="BN27" s="371"/>
      <c r="BO27" s="371"/>
      <c r="BP27" s="371"/>
      <c r="BQ27" s="371"/>
      <c r="BR27" s="371"/>
      <c r="BS27" s="371"/>
      <c r="BT27" s="371"/>
      <c r="BU27" s="371"/>
      <c r="BV27" s="371"/>
      <c r="BW27" s="371"/>
      <c r="BX27" s="371"/>
      <c r="BY27" s="371"/>
      <c r="BZ27" s="371"/>
      <c r="CA27" s="371"/>
      <c r="CB27" s="371"/>
      <c r="CC27" s="371"/>
      <c r="CD27" s="371"/>
      <c r="CE27" s="371"/>
      <c r="CF27" s="371"/>
      <c r="CG27" s="371"/>
      <c r="CH27" s="371"/>
      <c r="CI27" s="371"/>
      <c r="CJ27" s="371"/>
      <c r="CK27" s="371"/>
      <c r="CL27" s="371"/>
      <c r="CM27" s="371"/>
      <c r="CN27" s="365" t="s">
        <v>151</v>
      </c>
      <c r="CO27" s="365"/>
      <c r="CP27" s="365"/>
      <c r="CQ27" s="365"/>
      <c r="CR27" s="365"/>
      <c r="CS27" s="365"/>
      <c r="CT27" s="365"/>
      <c r="CU27" s="365"/>
      <c r="CV27" s="365" t="s">
        <v>209</v>
      </c>
      <c r="CW27" s="365"/>
      <c r="CX27" s="365"/>
      <c r="CY27" s="365"/>
      <c r="CZ27" s="365"/>
      <c r="DA27" s="365"/>
      <c r="DB27" s="365"/>
      <c r="DC27" s="365"/>
      <c r="DD27" s="365"/>
      <c r="DE27" s="365"/>
      <c r="DF27" s="108"/>
      <c r="DG27" s="108"/>
      <c r="DH27" s="369"/>
      <c r="DI27" s="369"/>
      <c r="DJ27" s="369"/>
      <c r="DK27" s="369"/>
      <c r="DL27" s="369"/>
      <c r="DM27" s="369"/>
      <c r="DN27" s="369"/>
      <c r="DO27" s="369"/>
      <c r="DP27" s="369"/>
      <c r="DQ27" s="369"/>
      <c r="DR27" s="369"/>
      <c r="DS27" s="369"/>
      <c r="DT27" s="369"/>
      <c r="DU27" s="369"/>
      <c r="DV27" s="369"/>
      <c r="DW27" s="369"/>
      <c r="DX27" s="369"/>
      <c r="DY27" s="369"/>
      <c r="DZ27" s="369"/>
      <c r="EA27" s="369"/>
      <c r="EB27" s="369"/>
      <c r="EC27" s="369"/>
      <c r="ED27" s="369"/>
      <c r="EE27" s="369"/>
      <c r="EF27" s="369"/>
      <c r="EG27" s="369"/>
      <c r="EH27" s="369"/>
      <c r="EI27" s="369"/>
      <c r="EJ27" s="369"/>
      <c r="EK27" s="369"/>
      <c r="EL27" s="369"/>
      <c r="EM27" s="369"/>
      <c r="EN27" s="369"/>
      <c r="EO27" s="369"/>
      <c r="EP27" s="369"/>
      <c r="EQ27" s="369"/>
      <c r="ER27" s="369"/>
      <c r="ES27" s="369"/>
      <c r="ET27" s="369"/>
      <c r="EU27" s="369"/>
      <c r="EV27" s="369"/>
      <c r="EW27" s="369"/>
      <c r="EX27" s="369"/>
      <c r="EY27" s="369"/>
      <c r="EZ27" s="369"/>
      <c r="FA27" s="369"/>
      <c r="FB27" s="369"/>
      <c r="FC27" s="369"/>
      <c r="FD27" s="369"/>
      <c r="FE27" s="369"/>
      <c r="FF27" s="369"/>
      <c r="FG27" s="369"/>
    </row>
    <row r="28" spans="1:164" x14ac:dyDescent="0.2">
      <c r="A28" s="365" t="s">
        <v>152</v>
      </c>
      <c r="B28" s="365"/>
      <c r="C28" s="365"/>
      <c r="D28" s="365"/>
      <c r="E28" s="365"/>
      <c r="F28" s="365"/>
      <c r="G28" s="365"/>
      <c r="H28" s="365"/>
      <c r="I28" s="393" t="s">
        <v>153</v>
      </c>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65" t="s">
        <v>154</v>
      </c>
      <c r="CO28" s="365"/>
      <c r="CP28" s="365"/>
      <c r="CQ28" s="365"/>
      <c r="CR28" s="365"/>
      <c r="CS28" s="365"/>
      <c r="CT28" s="365"/>
      <c r="CU28" s="365"/>
      <c r="CV28" s="365" t="s">
        <v>209</v>
      </c>
      <c r="CW28" s="365"/>
      <c r="CX28" s="365"/>
      <c r="CY28" s="365"/>
      <c r="CZ28" s="365"/>
      <c r="DA28" s="365"/>
      <c r="DB28" s="365"/>
      <c r="DC28" s="365"/>
      <c r="DD28" s="365"/>
      <c r="DE28" s="365"/>
      <c r="DF28" s="108"/>
      <c r="DG28" s="108"/>
      <c r="DH28" s="391">
        <f>DH29+DH32</f>
        <v>1018760.45</v>
      </c>
      <c r="DI28" s="392"/>
      <c r="DJ28" s="392"/>
      <c r="DK28" s="392"/>
      <c r="DL28" s="392"/>
      <c r="DM28" s="392"/>
      <c r="DN28" s="392"/>
      <c r="DO28" s="392"/>
      <c r="DP28" s="392"/>
      <c r="DQ28" s="392"/>
      <c r="DR28" s="392"/>
      <c r="DS28" s="392"/>
      <c r="DT28" s="392"/>
      <c r="DU28" s="391">
        <f>DU29+DU32</f>
        <v>2113709.7799999998</v>
      </c>
      <c r="DV28" s="392"/>
      <c r="DW28" s="392"/>
      <c r="DX28" s="392"/>
      <c r="DY28" s="392"/>
      <c r="DZ28" s="392"/>
      <c r="EA28" s="392"/>
      <c r="EB28" s="392"/>
      <c r="EC28" s="392"/>
      <c r="ED28" s="392"/>
      <c r="EE28" s="392"/>
      <c r="EF28" s="392"/>
      <c r="EG28" s="392"/>
      <c r="EH28" s="391">
        <f>EH29+EH32</f>
        <v>2113709.7799999998</v>
      </c>
      <c r="EI28" s="392"/>
      <c r="EJ28" s="392"/>
      <c r="EK28" s="392"/>
      <c r="EL28" s="392"/>
      <c r="EM28" s="392"/>
      <c r="EN28" s="392"/>
      <c r="EO28" s="392"/>
      <c r="EP28" s="392"/>
      <c r="EQ28" s="392"/>
      <c r="ER28" s="392"/>
      <c r="ES28" s="392"/>
      <c r="ET28" s="392"/>
      <c r="EU28" s="369"/>
      <c r="EV28" s="369"/>
      <c r="EW28" s="369"/>
      <c r="EX28" s="369"/>
      <c r="EY28" s="369"/>
      <c r="EZ28" s="369"/>
      <c r="FA28" s="369"/>
      <c r="FB28" s="369"/>
      <c r="FC28" s="369"/>
      <c r="FD28" s="369"/>
      <c r="FE28" s="369"/>
      <c r="FF28" s="369"/>
      <c r="FG28" s="369"/>
    </row>
    <row r="29" spans="1:164" ht="24" customHeight="1" x14ac:dyDescent="0.2">
      <c r="A29" s="365" t="s">
        <v>155</v>
      </c>
      <c r="B29" s="365"/>
      <c r="C29" s="365"/>
      <c r="D29" s="365"/>
      <c r="E29" s="365"/>
      <c r="F29" s="365"/>
      <c r="G29" s="365"/>
      <c r="H29" s="365"/>
      <c r="I29" s="370" t="s">
        <v>132</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371"/>
      <c r="BE29" s="371"/>
      <c r="BF29" s="371"/>
      <c r="BG29" s="371"/>
      <c r="BH29" s="371"/>
      <c r="BI29" s="371"/>
      <c r="BJ29" s="371"/>
      <c r="BK29" s="371"/>
      <c r="BL29" s="371"/>
      <c r="BM29" s="371"/>
      <c r="BN29" s="371"/>
      <c r="BO29" s="371"/>
      <c r="BP29" s="371"/>
      <c r="BQ29" s="371"/>
      <c r="BR29" s="371"/>
      <c r="BS29" s="371"/>
      <c r="BT29" s="371"/>
      <c r="BU29" s="371"/>
      <c r="BV29" s="371"/>
      <c r="BW29" s="371"/>
      <c r="BX29" s="371"/>
      <c r="BY29" s="371"/>
      <c r="BZ29" s="371"/>
      <c r="CA29" s="371"/>
      <c r="CB29" s="371"/>
      <c r="CC29" s="371"/>
      <c r="CD29" s="371"/>
      <c r="CE29" s="371"/>
      <c r="CF29" s="371"/>
      <c r="CG29" s="371"/>
      <c r="CH29" s="371"/>
      <c r="CI29" s="371"/>
      <c r="CJ29" s="371"/>
      <c r="CK29" s="371"/>
      <c r="CL29" s="371"/>
      <c r="CM29" s="371"/>
      <c r="CN29" s="365" t="s">
        <v>156</v>
      </c>
      <c r="CO29" s="365"/>
      <c r="CP29" s="365"/>
      <c r="CQ29" s="365"/>
      <c r="CR29" s="365"/>
      <c r="CS29" s="365"/>
      <c r="CT29" s="365"/>
      <c r="CU29" s="365"/>
      <c r="CV29" s="365" t="s">
        <v>209</v>
      </c>
      <c r="CW29" s="365"/>
      <c r="CX29" s="365"/>
      <c r="CY29" s="365"/>
      <c r="CZ29" s="365"/>
      <c r="DA29" s="365"/>
      <c r="DB29" s="365"/>
      <c r="DC29" s="365"/>
      <c r="DD29" s="365"/>
      <c r="DE29" s="365"/>
      <c r="DF29" s="108"/>
      <c r="DG29" s="108"/>
      <c r="DH29" s="368"/>
      <c r="DI29" s="369"/>
      <c r="DJ29" s="369"/>
      <c r="DK29" s="369"/>
      <c r="DL29" s="369"/>
      <c r="DM29" s="369"/>
      <c r="DN29" s="369"/>
      <c r="DO29" s="369"/>
      <c r="DP29" s="369"/>
      <c r="DQ29" s="369"/>
      <c r="DR29" s="369"/>
      <c r="DS29" s="369"/>
      <c r="DT29" s="369"/>
      <c r="DU29" s="368"/>
      <c r="DV29" s="369"/>
      <c r="DW29" s="369"/>
      <c r="DX29" s="369"/>
      <c r="DY29" s="369"/>
      <c r="DZ29" s="369"/>
      <c r="EA29" s="369"/>
      <c r="EB29" s="369"/>
      <c r="EC29" s="369"/>
      <c r="ED29" s="369"/>
      <c r="EE29" s="369"/>
      <c r="EF29" s="369"/>
      <c r="EG29" s="369"/>
      <c r="EH29" s="368"/>
      <c r="EI29" s="369"/>
      <c r="EJ29" s="369"/>
      <c r="EK29" s="369"/>
      <c r="EL29" s="369"/>
      <c r="EM29" s="369"/>
      <c r="EN29" s="369"/>
      <c r="EO29" s="369"/>
      <c r="EP29" s="369"/>
      <c r="EQ29" s="369"/>
      <c r="ER29" s="369"/>
      <c r="ES29" s="369"/>
      <c r="ET29" s="369"/>
      <c r="EU29" s="369"/>
      <c r="EV29" s="369"/>
      <c r="EW29" s="369"/>
      <c r="EX29" s="369"/>
      <c r="EY29" s="369"/>
      <c r="EZ29" s="369"/>
      <c r="FA29" s="369"/>
      <c r="FB29" s="369"/>
      <c r="FC29" s="369"/>
      <c r="FD29" s="369"/>
      <c r="FE29" s="369"/>
      <c r="FF29" s="369"/>
      <c r="FG29" s="369"/>
    </row>
    <row r="30" spans="1:164" ht="12.75" customHeight="1" x14ac:dyDescent="0.2">
      <c r="A30" s="365"/>
      <c r="B30" s="365"/>
      <c r="C30" s="365"/>
      <c r="D30" s="365"/>
      <c r="E30" s="365"/>
      <c r="F30" s="365"/>
      <c r="G30" s="365"/>
      <c r="H30" s="365"/>
      <c r="I30" s="366" t="s">
        <v>296</v>
      </c>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7"/>
      <c r="BC30" s="367"/>
      <c r="BD30" s="367"/>
      <c r="BE30" s="367"/>
      <c r="BF30" s="367"/>
      <c r="BG30" s="367"/>
      <c r="BH30" s="367"/>
      <c r="BI30" s="367"/>
      <c r="BJ30" s="367"/>
      <c r="BK30" s="367"/>
      <c r="BL30" s="367"/>
      <c r="BM30" s="367"/>
      <c r="BN30" s="367"/>
      <c r="BO30" s="367"/>
      <c r="BP30" s="367"/>
      <c r="BQ30" s="367"/>
      <c r="BR30" s="367"/>
      <c r="BS30" s="367"/>
      <c r="BT30" s="367"/>
      <c r="BU30" s="367"/>
      <c r="BV30" s="367"/>
      <c r="BW30" s="367"/>
      <c r="BX30" s="367"/>
      <c r="BY30" s="367"/>
      <c r="BZ30" s="367"/>
      <c r="CA30" s="367"/>
      <c r="CB30" s="367"/>
      <c r="CC30" s="367"/>
      <c r="CD30" s="367"/>
      <c r="CE30" s="367"/>
      <c r="CF30" s="367"/>
      <c r="CG30" s="367"/>
      <c r="CH30" s="367"/>
      <c r="CI30" s="367"/>
      <c r="CJ30" s="367"/>
      <c r="CK30" s="367"/>
      <c r="CL30" s="367"/>
      <c r="CM30" s="367"/>
      <c r="CN30" s="365" t="s">
        <v>302</v>
      </c>
      <c r="CO30" s="365"/>
      <c r="CP30" s="365"/>
      <c r="CQ30" s="365"/>
      <c r="CR30" s="365"/>
      <c r="CS30" s="365"/>
      <c r="CT30" s="365"/>
      <c r="CU30" s="365"/>
      <c r="CV30" s="365" t="s">
        <v>209</v>
      </c>
      <c r="CW30" s="365"/>
      <c r="CX30" s="365"/>
      <c r="CY30" s="365"/>
      <c r="CZ30" s="365"/>
      <c r="DA30" s="365"/>
      <c r="DB30" s="365"/>
      <c r="DC30" s="365"/>
      <c r="DD30" s="365"/>
      <c r="DE30" s="365"/>
      <c r="DF30" s="108"/>
      <c r="DG30" s="108"/>
      <c r="DH30" s="368"/>
      <c r="DI30" s="369"/>
      <c r="DJ30" s="369"/>
      <c r="DK30" s="369"/>
      <c r="DL30" s="369"/>
      <c r="DM30" s="369"/>
      <c r="DN30" s="369"/>
      <c r="DO30" s="369"/>
      <c r="DP30" s="369"/>
      <c r="DQ30" s="369"/>
      <c r="DR30" s="369"/>
      <c r="DS30" s="369"/>
      <c r="DT30" s="369"/>
      <c r="DU30" s="368"/>
      <c r="DV30" s="369"/>
      <c r="DW30" s="369"/>
      <c r="DX30" s="369"/>
      <c r="DY30" s="369"/>
      <c r="DZ30" s="369"/>
      <c r="EA30" s="369"/>
      <c r="EB30" s="369"/>
      <c r="EC30" s="369"/>
      <c r="ED30" s="369"/>
      <c r="EE30" s="369"/>
      <c r="EF30" s="369"/>
      <c r="EG30" s="369"/>
      <c r="EH30" s="368"/>
      <c r="EI30" s="369"/>
      <c r="EJ30" s="369"/>
      <c r="EK30" s="369"/>
      <c r="EL30" s="369"/>
      <c r="EM30" s="369"/>
      <c r="EN30" s="369"/>
      <c r="EO30" s="369"/>
      <c r="EP30" s="369"/>
      <c r="EQ30" s="369"/>
      <c r="ER30" s="369"/>
      <c r="ES30" s="369"/>
      <c r="ET30" s="369"/>
      <c r="EU30" s="369"/>
      <c r="EV30" s="369"/>
      <c r="EW30" s="369"/>
      <c r="EX30" s="369"/>
      <c r="EY30" s="369"/>
      <c r="EZ30" s="369"/>
      <c r="FA30" s="369"/>
      <c r="FB30" s="369"/>
      <c r="FC30" s="369"/>
      <c r="FD30" s="369"/>
      <c r="FE30" s="369"/>
      <c r="FF30" s="369"/>
      <c r="FG30" s="369"/>
    </row>
    <row r="31" spans="1:164" s="104" customFormat="1" ht="12.75" customHeight="1" x14ac:dyDescent="0.2">
      <c r="A31" s="365"/>
      <c r="B31" s="365"/>
      <c r="C31" s="365"/>
      <c r="D31" s="365"/>
      <c r="E31" s="365"/>
      <c r="F31" s="365"/>
      <c r="G31" s="365"/>
      <c r="H31" s="365"/>
      <c r="I31" s="366" t="s">
        <v>470</v>
      </c>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G31" s="367"/>
      <c r="BH31" s="367"/>
      <c r="BI31" s="367"/>
      <c r="BJ31" s="367"/>
      <c r="BK31" s="367"/>
      <c r="BL31" s="367"/>
      <c r="BM31" s="367"/>
      <c r="BN31" s="367"/>
      <c r="BO31" s="367"/>
      <c r="BP31" s="367"/>
      <c r="BQ31" s="367"/>
      <c r="BR31" s="367"/>
      <c r="BS31" s="367"/>
      <c r="BT31" s="367"/>
      <c r="BU31" s="367"/>
      <c r="BV31" s="367"/>
      <c r="BW31" s="367"/>
      <c r="BX31" s="367"/>
      <c r="BY31" s="367"/>
      <c r="BZ31" s="367"/>
      <c r="CA31" s="367"/>
      <c r="CB31" s="367"/>
      <c r="CC31" s="367"/>
      <c r="CD31" s="367"/>
      <c r="CE31" s="367"/>
      <c r="CF31" s="367"/>
      <c r="CG31" s="367"/>
      <c r="CH31" s="367"/>
      <c r="CI31" s="367"/>
      <c r="CJ31" s="367"/>
      <c r="CK31" s="367"/>
      <c r="CL31" s="367"/>
      <c r="CM31" s="367"/>
      <c r="CN31" s="365" t="s">
        <v>473</v>
      </c>
      <c r="CO31" s="365"/>
      <c r="CP31" s="365"/>
      <c r="CQ31" s="365"/>
      <c r="CR31" s="365"/>
      <c r="CS31" s="365"/>
      <c r="CT31" s="365"/>
      <c r="CU31" s="365"/>
      <c r="CV31" s="365"/>
      <c r="CW31" s="365"/>
      <c r="CX31" s="365"/>
      <c r="CY31" s="365"/>
      <c r="CZ31" s="365"/>
      <c r="DA31" s="365"/>
      <c r="DB31" s="365"/>
      <c r="DC31" s="365"/>
      <c r="DD31" s="365"/>
      <c r="DE31" s="365"/>
      <c r="DF31" s="108"/>
      <c r="DG31" s="108"/>
      <c r="DH31" s="368"/>
      <c r="DI31" s="369"/>
      <c r="DJ31" s="369"/>
      <c r="DK31" s="369"/>
      <c r="DL31" s="369"/>
      <c r="DM31" s="369"/>
      <c r="DN31" s="369"/>
      <c r="DO31" s="369"/>
      <c r="DP31" s="369"/>
      <c r="DQ31" s="369"/>
      <c r="DR31" s="369"/>
      <c r="DS31" s="369"/>
      <c r="DT31" s="369"/>
      <c r="DU31" s="368"/>
      <c r="DV31" s="369"/>
      <c r="DW31" s="369"/>
      <c r="DX31" s="369"/>
      <c r="DY31" s="369"/>
      <c r="DZ31" s="369"/>
      <c r="EA31" s="369"/>
      <c r="EB31" s="369"/>
      <c r="EC31" s="369"/>
      <c r="ED31" s="369"/>
      <c r="EE31" s="369"/>
      <c r="EF31" s="369"/>
      <c r="EG31" s="369"/>
      <c r="EH31" s="368"/>
      <c r="EI31" s="369"/>
      <c r="EJ31" s="369"/>
      <c r="EK31" s="369"/>
      <c r="EL31" s="369"/>
      <c r="EM31" s="369"/>
      <c r="EN31" s="369"/>
      <c r="EO31" s="369"/>
      <c r="EP31" s="369"/>
      <c r="EQ31" s="369"/>
      <c r="ER31" s="369"/>
      <c r="ES31" s="369"/>
      <c r="ET31" s="369"/>
      <c r="EU31" s="369"/>
      <c r="EV31" s="369"/>
      <c r="EW31" s="369"/>
      <c r="EX31" s="369"/>
      <c r="EY31" s="369"/>
      <c r="EZ31" s="369"/>
      <c r="FA31" s="369"/>
      <c r="FB31" s="369"/>
      <c r="FC31" s="369"/>
      <c r="FD31" s="369"/>
      <c r="FE31" s="369"/>
      <c r="FF31" s="369"/>
      <c r="FG31" s="369"/>
      <c r="FH31" s="2"/>
    </row>
    <row r="32" spans="1:164" x14ac:dyDescent="0.2">
      <c r="A32" s="365" t="s">
        <v>157</v>
      </c>
      <c r="B32" s="365"/>
      <c r="C32" s="365"/>
      <c r="D32" s="365"/>
      <c r="E32" s="365"/>
      <c r="F32" s="365"/>
      <c r="G32" s="365"/>
      <c r="H32" s="365"/>
      <c r="I32" s="370" t="s">
        <v>158</v>
      </c>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371"/>
      <c r="BO32" s="371"/>
      <c r="BP32" s="371"/>
      <c r="BQ32" s="371"/>
      <c r="BR32" s="371"/>
      <c r="BS32" s="371"/>
      <c r="BT32" s="371"/>
      <c r="BU32" s="371"/>
      <c r="BV32" s="371"/>
      <c r="BW32" s="371"/>
      <c r="BX32" s="371"/>
      <c r="BY32" s="371"/>
      <c r="BZ32" s="371"/>
      <c r="CA32" s="371"/>
      <c r="CB32" s="371"/>
      <c r="CC32" s="371"/>
      <c r="CD32" s="371"/>
      <c r="CE32" s="371"/>
      <c r="CF32" s="371"/>
      <c r="CG32" s="371"/>
      <c r="CH32" s="371"/>
      <c r="CI32" s="371"/>
      <c r="CJ32" s="371"/>
      <c r="CK32" s="371"/>
      <c r="CL32" s="371"/>
      <c r="CM32" s="371"/>
      <c r="CN32" s="365" t="s">
        <v>159</v>
      </c>
      <c r="CO32" s="365"/>
      <c r="CP32" s="365"/>
      <c r="CQ32" s="365"/>
      <c r="CR32" s="365"/>
      <c r="CS32" s="365"/>
      <c r="CT32" s="365"/>
      <c r="CU32" s="365"/>
      <c r="CV32" s="365" t="s">
        <v>209</v>
      </c>
      <c r="CW32" s="365"/>
      <c r="CX32" s="365"/>
      <c r="CY32" s="365"/>
      <c r="CZ32" s="365"/>
      <c r="DA32" s="365"/>
      <c r="DB32" s="365"/>
      <c r="DC32" s="365"/>
      <c r="DD32" s="365"/>
      <c r="DE32" s="365"/>
      <c r="DF32" s="108"/>
      <c r="DG32" s="108"/>
      <c r="DH32" s="368">
        <f>ПФХД!K173+ПФХД!K101</f>
        <v>1018760.45</v>
      </c>
      <c r="DI32" s="369"/>
      <c r="DJ32" s="369"/>
      <c r="DK32" s="369"/>
      <c r="DL32" s="369"/>
      <c r="DM32" s="369"/>
      <c r="DN32" s="369"/>
      <c r="DO32" s="369"/>
      <c r="DP32" s="369"/>
      <c r="DQ32" s="369"/>
      <c r="DR32" s="369"/>
      <c r="DS32" s="369"/>
      <c r="DT32" s="369"/>
      <c r="DU32" s="368">
        <f>ПФХД!L101+ПФХД!L173</f>
        <v>2113709.7799999998</v>
      </c>
      <c r="DV32" s="369"/>
      <c r="DW32" s="369"/>
      <c r="DX32" s="369"/>
      <c r="DY32" s="369"/>
      <c r="DZ32" s="369"/>
      <c r="EA32" s="369"/>
      <c r="EB32" s="369"/>
      <c r="EC32" s="369"/>
      <c r="ED32" s="369"/>
      <c r="EE32" s="369"/>
      <c r="EF32" s="369"/>
      <c r="EG32" s="369"/>
      <c r="EH32" s="368">
        <f>ПФХД!M173+ПФХД!M101</f>
        <v>2113709.7799999998</v>
      </c>
      <c r="EI32" s="369"/>
      <c r="EJ32" s="369"/>
      <c r="EK32" s="369"/>
      <c r="EL32" s="369"/>
      <c r="EM32" s="369"/>
      <c r="EN32" s="369"/>
      <c r="EO32" s="369"/>
      <c r="EP32" s="369"/>
      <c r="EQ32" s="369"/>
      <c r="ER32" s="369"/>
      <c r="ES32" s="369"/>
      <c r="ET32" s="369"/>
      <c r="EU32" s="369"/>
      <c r="EV32" s="369"/>
      <c r="EW32" s="369"/>
      <c r="EX32" s="369"/>
      <c r="EY32" s="369"/>
      <c r="EZ32" s="369"/>
      <c r="FA32" s="369"/>
      <c r="FB32" s="369"/>
      <c r="FC32" s="369"/>
      <c r="FD32" s="369"/>
      <c r="FE32" s="369"/>
      <c r="FF32" s="369"/>
      <c r="FG32" s="369"/>
    </row>
    <row r="33" spans="1:163" ht="24" customHeight="1" x14ac:dyDescent="0.2">
      <c r="A33" s="365" t="s">
        <v>6</v>
      </c>
      <c r="B33" s="365"/>
      <c r="C33" s="365"/>
      <c r="D33" s="365"/>
      <c r="E33" s="365"/>
      <c r="F33" s="365"/>
      <c r="G33" s="365"/>
      <c r="H33" s="365"/>
      <c r="I33" s="387" t="s">
        <v>385</v>
      </c>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88"/>
      <c r="AY33" s="388"/>
      <c r="AZ33" s="388"/>
      <c r="BA33" s="388"/>
      <c r="BB33" s="388"/>
      <c r="BC33" s="388"/>
      <c r="BD33" s="388"/>
      <c r="BE33" s="388"/>
      <c r="BF33" s="388"/>
      <c r="BG33" s="388"/>
      <c r="BH33" s="388"/>
      <c r="BI33" s="388"/>
      <c r="BJ33" s="388"/>
      <c r="BK33" s="388"/>
      <c r="BL33" s="388"/>
      <c r="BM33" s="388"/>
      <c r="BN33" s="388"/>
      <c r="BO33" s="388"/>
      <c r="BP33" s="388"/>
      <c r="BQ33" s="388"/>
      <c r="BR33" s="388"/>
      <c r="BS33" s="388"/>
      <c r="BT33" s="388"/>
      <c r="BU33" s="388"/>
      <c r="BV33" s="388"/>
      <c r="BW33" s="388"/>
      <c r="BX33" s="388"/>
      <c r="BY33" s="388"/>
      <c r="BZ33" s="388"/>
      <c r="CA33" s="388"/>
      <c r="CB33" s="388"/>
      <c r="CC33" s="388"/>
      <c r="CD33" s="388"/>
      <c r="CE33" s="388"/>
      <c r="CF33" s="388"/>
      <c r="CG33" s="388"/>
      <c r="CH33" s="388"/>
      <c r="CI33" s="388"/>
      <c r="CJ33" s="388"/>
      <c r="CK33" s="388"/>
      <c r="CL33" s="388"/>
      <c r="CM33" s="388"/>
      <c r="CN33" s="365" t="s">
        <v>160</v>
      </c>
      <c r="CO33" s="365"/>
      <c r="CP33" s="365"/>
      <c r="CQ33" s="365"/>
      <c r="CR33" s="365"/>
      <c r="CS33" s="365"/>
      <c r="CT33" s="365"/>
      <c r="CU33" s="365"/>
      <c r="CV33" s="365" t="s">
        <v>209</v>
      </c>
      <c r="CW33" s="365"/>
      <c r="CX33" s="365"/>
      <c r="CY33" s="365"/>
      <c r="CZ33" s="365"/>
      <c r="DA33" s="365"/>
      <c r="DB33" s="365"/>
      <c r="DC33" s="365"/>
      <c r="DD33" s="365"/>
      <c r="DE33" s="365"/>
      <c r="DF33" s="108"/>
      <c r="DG33" s="108"/>
      <c r="DH33" s="368"/>
      <c r="DI33" s="369"/>
      <c r="DJ33" s="369"/>
      <c r="DK33" s="369"/>
      <c r="DL33" s="369"/>
      <c r="DM33" s="369"/>
      <c r="DN33" s="369"/>
      <c r="DO33" s="369"/>
      <c r="DP33" s="369"/>
      <c r="DQ33" s="369"/>
      <c r="DR33" s="369"/>
      <c r="DS33" s="369"/>
      <c r="DT33" s="369"/>
      <c r="DU33" s="368"/>
      <c r="DV33" s="369"/>
      <c r="DW33" s="369"/>
      <c r="DX33" s="369"/>
      <c r="DY33" s="369"/>
      <c r="DZ33" s="369"/>
      <c r="EA33" s="369"/>
      <c r="EB33" s="369"/>
      <c r="EC33" s="369"/>
      <c r="ED33" s="369"/>
      <c r="EE33" s="369"/>
      <c r="EF33" s="369"/>
      <c r="EG33" s="369"/>
      <c r="EH33" s="368"/>
      <c r="EI33" s="369"/>
      <c r="EJ33" s="369"/>
      <c r="EK33" s="369"/>
      <c r="EL33" s="369"/>
      <c r="EM33" s="369"/>
      <c r="EN33" s="369"/>
      <c r="EO33" s="369"/>
      <c r="EP33" s="369"/>
      <c r="EQ33" s="369"/>
      <c r="ER33" s="369"/>
      <c r="ES33" s="369"/>
      <c r="ET33" s="369"/>
      <c r="EU33" s="369"/>
      <c r="EV33" s="369"/>
      <c r="EW33" s="369"/>
      <c r="EX33" s="369"/>
      <c r="EY33" s="369"/>
      <c r="EZ33" s="369"/>
      <c r="FA33" s="369"/>
      <c r="FB33" s="369"/>
      <c r="FC33" s="369"/>
      <c r="FD33" s="369"/>
      <c r="FE33" s="369"/>
      <c r="FF33" s="369"/>
      <c r="FG33" s="369"/>
    </row>
    <row r="34" spans="1:163" x14ac:dyDescent="0.2">
      <c r="A34" s="365"/>
      <c r="B34" s="365"/>
      <c r="C34" s="365"/>
      <c r="D34" s="365"/>
      <c r="E34" s="365"/>
      <c r="F34" s="365"/>
      <c r="G34" s="365"/>
      <c r="H34" s="365"/>
      <c r="I34" s="385" t="s">
        <v>161</v>
      </c>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AZ34" s="386"/>
      <c r="BA34" s="386"/>
      <c r="BB34" s="386"/>
      <c r="BC34" s="386"/>
      <c r="BD34" s="386"/>
      <c r="BE34" s="386"/>
      <c r="BF34" s="386"/>
      <c r="BG34" s="386"/>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6"/>
      <c r="CI34" s="386"/>
      <c r="CJ34" s="386"/>
      <c r="CK34" s="386"/>
      <c r="CL34" s="386"/>
      <c r="CM34" s="386"/>
      <c r="CN34" s="365" t="s">
        <v>162</v>
      </c>
      <c r="CO34" s="365"/>
      <c r="CP34" s="365"/>
      <c r="CQ34" s="365"/>
      <c r="CR34" s="365"/>
      <c r="CS34" s="365"/>
      <c r="CT34" s="365"/>
      <c r="CU34" s="365"/>
      <c r="CV34" s="365" t="s">
        <v>209</v>
      </c>
      <c r="CW34" s="365"/>
      <c r="CX34" s="365"/>
      <c r="CY34" s="365"/>
      <c r="CZ34" s="365"/>
      <c r="DA34" s="365"/>
      <c r="DB34" s="365"/>
      <c r="DC34" s="365"/>
      <c r="DD34" s="365"/>
      <c r="DE34" s="365"/>
      <c r="DF34" s="53"/>
      <c r="DG34" s="53"/>
      <c r="DH34" s="369"/>
      <c r="DI34" s="369"/>
      <c r="DJ34" s="369"/>
      <c r="DK34" s="369"/>
      <c r="DL34" s="369"/>
      <c r="DM34" s="369"/>
      <c r="DN34" s="369"/>
      <c r="DO34" s="369"/>
      <c r="DP34" s="369"/>
      <c r="DQ34" s="369"/>
      <c r="DR34" s="369"/>
      <c r="DS34" s="369"/>
      <c r="DT34" s="369"/>
      <c r="DU34" s="369"/>
      <c r="DV34" s="369"/>
      <c r="DW34" s="369"/>
      <c r="DX34" s="369"/>
      <c r="DY34" s="369"/>
      <c r="DZ34" s="369"/>
      <c r="EA34" s="369"/>
      <c r="EB34" s="369"/>
      <c r="EC34" s="369"/>
      <c r="ED34" s="369"/>
      <c r="EE34" s="369"/>
      <c r="EF34" s="369"/>
      <c r="EG34" s="369"/>
      <c r="EH34" s="369"/>
      <c r="EI34" s="369"/>
      <c r="EJ34" s="369"/>
      <c r="EK34" s="369"/>
      <c r="EL34" s="369"/>
      <c r="EM34" s="369"/>
      <c r="EN34" s="369"/>
      <c r="EO34" s="369"/>
      <c r="EP34" s="369"/>
      <c r="EQ34" s="369"/>
      <c r="ER34" s="369"/>
      <c r="ES34" s="369"/>
      <c r="ET34" s="369"/>
      <c r="EU34" s="369"/>
      <c r="EV34" s="369"/>
      <c r="EW34" s="369"/>
      <c r="EX34" s="369"/>
      <c r="EY34" s="369"/>
      <c r="EZ34" s="369"/>
      <c r="FA34" s="369"/>
      <c r="FB34" s="369"/>
      <c r="FC34" s="369"/>
      <c r="FD34" s="369"/>
      <c r="FE34" s="369"/>
      <c r="FF34" s="369"/>
      <c r="FG34" s="369"/>
    </row>
    <row r="35" spans="1:163" ht="24" customHeight="1" x14ac:dyDescent="0.2">
      <c r="A35" s="365" t="s">
        <v>7</v>
      </c>
      <c r="B35" s="365"/>
      <c r="C35" s="365"/>
      <c r="D35" s="365"/>
      <c r="E35" s="365"/>
      <c r="F35" s="365"/>
      <c r="G35" s="365"/>
      <c r="H35" s="365"/>
      <c r="I35" s="387" t="s">
        <v>163</v>
      </c>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c r="BB35" s="388"/>
      <c r="BC35" s="388"/>
      <c r="BD35" s="388"/>
      <c r="BE35" s="388"/>
      <c r="BF35" s="388"/>
      <c r="BG35" s="388"/>
      <c r="BH35" s="388"/>
      <c r="BI35" s="388"/>
      <c r="BJ35" s="388"/>
      <c r="BK35" s="388"/>
      <c r="BL35" s="388"/>
      <c r="BM35" s="388"/>
      <c r="BN35" s="388"/>
      <c r="BO35" s="388"/>
      <c r="BP35" s="388"/>
      <c r="BQ35" s="388"/>
      <c r="BR35" s="388"/>
      <c r="BS35" s="388"/>
      <c r="BT35" s="388"/>
      <c r="BU35" s="388"/>
      <c r="BV35" s="388"/>
      <c r="BW35" s="388"/>
      <c r="BX35" s="388"/>
      <c r="BY35" s="388"/>
      <c r="BZ35" s="388"/>
      <c r="CA35" s="388"/>
      <c r="CB35" s="388"/>
      <c r="CC35" s="388"/>
      <c r="CD35" s="388"/>
      <c r="CE35" s="388"/>
      <c r="CF35" s="388"/>
      <c r="CG35" s="388"/>
      <c r="CH35" s="388"/>
      <c r="CI35" s="388"/>
      <c r="CJ35" s="388"/>
      <c r="CK35" s="388"/>
      <c r="CL35" s="388"/>
      <c r="CM35" s="388"/>
      <c r="CN35" s="365" t="s">
        <v>164</v>
      </c>
      <c r="CO35" s="365"/>
      <c r="CP35" s="365"/>
      <c r="CQ35" s="365"/>
      <c r="CR35" s="365"/>
      <c r="CS35" s="365"/>
      <c r="CT35" s="365"/>
      <c r="CU35" s="365"/>
      <c r="CV35" s="365" t="s">
        <v>209</v>
      </c>
      <c r="CW35" s="365"/>
      <c r="CX35" s="365"/>
      <c r="CY35" s="365"/>
      <c r="CZ35" s="365"/>
      <c r="DA35" s="365"/>
      <c r="DB35" s="365"/>
      <c r="DC35" s="365"/>
      <c r="DD35" s="365"/>
      <c r="DE35" s="365"/>
      <c r="DF35" s="108"/>
      <c r="DG35" s="108"/>
      <c r="DH35" s="368">
        <f>DH14</f>
        <v>7651234.5499999998</v>
      </c>
      <c r="DI35" s="369"/>
      <c r="DJ35" s="369"/>
      <c r="DK35" s="369"/>
      <c r="DL35" s="369"/>
      <c r="DM35" s="369"/>
      <c r="DN35" s="369"/>
      <c r="DO35" s="369"/>
      <c r="DP35" s="369"/>
      <c r="DQ35" s="369"/>
      <c r="DR35" s="369"/>
      <c r="DS35" s="369"/>
      <c r="DT35" s="369"/>
      <c r="DU35" s="368">
        <f>DU14</f>
        <v>9483637.1600000001</v>
      </c>
      <c r="DV35" s="369"/>
      <c r="DW35" s="369"/>
      <c r="DX35" s="369"/>
      <c r="DY35" s="369"/>
      <c r="DZ35" s="369"/>
      <c r="EA35" s="369"/>
      <c r="EB35" s="369"/>
      <c r="EC35" s="369"/>
      <c r="ED35" s="369"/>
      <c r="EE35" s="369"/>
      <c r="EF35" s="369"/>
      <c r="EG35" s="369"/>
      <c r="EH35" s="368">
        <f>EH14</f>
        <v>9483637.1600000001</v>
      </c>
      <c r="EI35" s="369"/>
      <c r="EJ35" s="369"/>
      <c r="EK35" s="369"/>
      <c r="EL35" s="369"/>
      <c r="EM35" s="369"/>
      <c r="EN35" s="369"/>
      <c r="EO35" s="369"/>
      <c r="EP35" s="369"/>
      <c r="EQ35" s="369"/>
      <c r="ER35" s="369"/>
      <c r="ES35" s="369"/>
      <c r="ET35" s="369"/>
      <c r="EU35" s="369"/>
      <c r="EV35" s="369"/>
      <c r="EW35" s="369"/>
      <c r="EX35" s="369"/>
      <c r="EY35" s="369"/>
      <c r="EZ35" s="369"/>
      <c r="FA35" s="369"/>
      <c r="FB35" s="369"/>
      <c r="FC35" s="369"/>
      <c r="FD35" s="369"/>
      <c r="FE35" s="369"/>
      <c r="FF35" s="369"/>
      <c r="FG35" s="369"/>
    </row>
    <row r="36" spans="1:163" x14ac:dyDescent="0.2">
      <c r="A36" s="365"/>
      <c r="B36" s="365"/>
      <c r="C36" s="365"/>
      <c r="D36" s="365"/>
      <c r="E36" s="365"/>
      <c r="F36" s="365"/>
      <c r="G36" s="365"/>
      <c r="H36" s="365"/>
      <c r="I36" s="385" t="s">
        <v>161</v>
      </c>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c r="BV36" s="386"/>
      <c r="BW36" s="386"/>
      <c r="BX36" s="386"/>
      <c r="BY36" s="386"/>
      <c r="BZ36" s="386"/>
      <c r="CA36" s="386"/>
      <c r="CB36" s="386"/>
      <c r="CC36" s="386"/>
      <c r="CD36" s="386"/>
      <c r="CE36" s="386"/>
      <c r="CF36" s="386"/>
      <c r="CG36" s="386"/>
      <c r="CH36" s="386"/>
      <c r="CI36" s="386"/>
      <c r="CJ36" s="386"/>
      <c r="CK36" s="386"/>
      <c r="CL36" s="386"/>
      <c r="CM36" s="386"/>
      <c r="CN36" s="365" t="s">
        <v>165</v>
      </c>
      <c r="CO36" s="365"/>
      <c r="CP36" s="365"/>
      <c r="CQ36" s="365"/>
      <c r="CR36" s="365"/>
      <c r="CS36" s="365"/>
      <c r="CT36" s="365"/>
      <c r="CU36" s="365"/>
      <c r="CV36" s="365"/>
      <c r="CW36" s="365"/>
      <c r="CX36" s="365"/>
      <c r="CY36" s="365"/>
      <c r="CZ36" s="365"/>
      <c r="DA36" s="365"/>
      <c r="DB36" s="365"/>
      <c r="DC36" s="365"/>
      <c r="DD36" s="365"/>
      <c r="DE36" s="365"/>
      <c r="DF36" s="53"/>
      <c r="DG36" s="53"/>
      <c r="DH36" s="369"/>
      <c r="DI36" s="369"/>
      <c r="DJ36" s="369"/>
      <c r="DK36" s="369"/>
      <c r="DL36" s="369"/>
      <c r="DM36" s="369"/>
      <c r="DN36" s="369"/>
      <c r="DO36" s="369"/>
      <c r="DP36" s="369"/>
      <c r="DQ36" s="369"/>
      <c r="DR36" s="369"/>
      <c r="DS36" s="369"/>
      <c r="DT36" s="369"/>
      <c r="DU36" s="369"/>
      <c r="DV36" s="369"/>
      <c r="DW36" s="369"/>
      <c r="DX36" s="369"/>
      <c r="DY36" s="369"/>
      <c r="DZ36" s="369"/>
      <c r="EA36" s="369"/>
      <c r="EB36" s="369"/>
      <c r="EC36" s="369"/>
      <c r="ED36" s="369"/>
      <c r="EE36" s="369"/>
      <c r="EF36" s="369"/>
      <c r="EG36" s="369"/>
      <c r="EH36" s="369"/>
      <c r="EI36" s="369"/>
      <c r="EJ36" s="369"/>
      <c r="EK36" s="369"/>
      <c r="EL36" s="369"/>
      <c r="EM36" s="369"/>
      <c r="EN36" s="369"/>
      <c r="EO36" s="369"/>
      <c r="EP36" s="369"/>
      <c r="EQ36" s="369"/>
      <c r="ER36" s="369"/>
      <c r="ES36" s="369"/>
      <c r="ET36" s="369"/>
      <c r="EU36" s="369"/>
      <c r="EV36" s="369"/>
      <c r="EW36" s="369"/>
      <c r="EX36" s="369"/>
      <c r="EY36" s="369"/>
      <c r="EZ36" s="369"/>
      <c r="FA36" s="369"/>
      <c r="FB36" s="369"/>
      <c r="FC36" s="369"/>
      <c r="FD36" s="369"/>
      <c r="FE36" s="369"/>
      <c r="FF36" s="369"/>
      <c r="FG36" s="369"/>
    </row>
    <row r="37" spans="1:163" x14ac:dyDescent="0.2">
      <c r="DG37" s="2"/>
    </row>
    <row r="38" spans="1:163" x14ac:dyDescent="0.2">
      <c r="I38" s="2" t="s">
        <v>166</v>
      </c>
      <c r="DG38" s="2"/>
    </row>
    <row r="39" spans="1:163" x14ac:dyDescent="0.2">
      <c r="A39" s="36"/>
      <c r="B39" s="36"/>
      <c r="C39" s="36"/>
      <c r="D39" s="36"/>
      <c r="E39" s="36"/>
      <c r="F39" s="36"/>
      <c r="G39" s="36"/>
      <c r="H39" s="36"/>
      <c r="I39" s="36" t="s">
        <v>167</v>
      </c>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79" t="s">
        <v>199</v>
      </c>
      <c r="AR39" s="379"/>
      <c r="AS39" s="379"/>
      <c r="AT39" s="379"/>
      <c r="AU39" s="379"/>
      <c r="AV39" s="379"/>
      <c r="AW39" s="379"/>
      <c r="AX39" s="379"/>
      <c r="AY39" s="379"/>
      <c r="AZ39" s="379"/>
      <c r="BA39" s="379"/>
      <c r="BB39" s="379"/>
      <c r="BC39" s="379"/>
      <c r="BD39" s="379"/>
      <c r="BE39" s="379"/>
      <c r="BF39" s="379"/>
      <c r="BG39" s="379"/>
      <c r="BH39" s="379"/>
      <c r="BI39" s="36"/>
      <c r="BJ39" s="36"/>
      <c r="BK39" s="379"/>
      <c r="BL39" s="379"/>
      <c r="BM39" s="379"/>
      <c r="BN39" s="379"/>
      <c r="BO39" s="379"/>
      <c r="BP39" s="379"/>
      <c r="BQ39" s="379"/>
      <c r="BR39" s="379"/>
      <c r="BS39" s="379"/>
      <c r="BT39" s="379"/>
      <c r="BU39" s="379"/>
      <c r="BV39" s="379"/>
      <c r="BW39" s="36"/>
      <c r="BX39" s="36"/>
      <c r="BY39" s="379" t="s">
        <v>633</v>
      </c>
      <c r="BZ39" s="379"/>
      <c r="CA39" s="379"/>
      <c r="CB39" s="379"/>
      <c r="CC39" s="379"/>
      <c r="CD39" s="379"/>
      <c r="CE39" s="379"/>
      <c r="CF39" s="379"/>
      <c r="CG39" s="379"/>
      <c r="CH39" s="379"/>
      <c r="CI39" s="379"/>
      <c r="CJ39" s="379"/>
      <c r="CK39" s="379"/>
      <c r="CL39" s="379"/>
      <c r="CM39" s="379"/>
      <c r="CN39" s="379"/>
      <c r="CO39" s="379"/>
      <c r="CP39" s="379"/>
      <c r="CQ39" s="379"/>
      <c r="CR39" s="379"/>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row>
    <row r="40" spans="1:163" s="5" customFormat="1" ht="8.25"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380" t="s">
        <v>168</v>
      </c>
      <c r="AR40" s="380"/>
      <c r="AS40" s="380"/>
      <c r="AT40" s="380"/>
      <c r="AU40" s="380"/>
      <c r="AV40" s="380"/>
      <c r="AW40" s="380"/>
      <c r="AX40" s="380"/>
      <c r="AY40" s="380"/>
      <c r="AZ40" s="380"/>
      <c r="BA40" s="380"/>
      <c r="BB40" s="380"/>
      <c r="BC40" s="380"/>
      <c r="BD40" s="380"/>
      <c r="BE40" s="380"/>
      <c r="BF40" s="380"/>
      <c r="BG40" s="380"/>
      <c r="BH40" s="380"/>
      <c r="BI40" s="4"/>
      <c r="BJ40" s="4"/>
      <c r="BK40" s="380" t="s">
        <v>14</v>
      </c>
      <c r="BL40" s="380"/>
      <c r="BM40" s="380"/>
      <c r="BN40" s="380"/>
      <c r="BO40" s="380"/>
      <c r="BP40" s="380"/>
      <c r="BQ40" s="380"/>
      <c r="BR40" s="380"/>
      <c r="BS40" s="380"/>
      <c r="BT40" s="380"/>
      <c r="BU40" s="380"/>
      <c r="BV40" s="380"/>
      <c r="BW40" s="4"/>
      <c r="BX40" s="4"/>
      <c r="BY40" s="380" t="s">
        <v>15</v>
      </c>
      <c r="BZ40" s="380"/>
      <c r="CA40" s="380"/>
      <c r="CB40" s="380"/>
      <c r="CC40" s="380"/>
      <c r="CD40" s="380"/>
      <c r="CE40" s="380"/>
      <c r="CF40" s="380"/>
      <c r="CG40" s="380"/>
      <c r="CH40" s="380"/>
      <c r="CI40" s="380"/>
      <c r="CJ40" s="380"/>
      <c r="CK40" s="380"/>
      <c r="CL40" s="380"/>
      <c r="CM40" s="380"/>
      <c r="CN40" s="380"/>
      <c r="CO40" s="380"/>
      <c r="CP40" s="380"/>
      <c r="CQ40" s="380"/>
      <c r="CR40" s="380"/>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row>
    <row r="41" spans="1:163" s="5" customFormat="1" ht="12" customHeight="1" x14ac:dyDescent="0.15">
      <c r="A41" s="4"/>
      <c r="B41" s="4"/>
      <c r="C41" s="4"/>
      <c r="D41" s="4"/>
      <c r="E41" s="4"/>
      <c r="F41" s="4"/>
      <c r="G41" s="4"/>
      <c r="H41" s="4"/>
      <c r="I41" s="4"/>
      <c r="J41" s="4" t="s">
        <v>451</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112"/>
      <c r="AR41" s="112"/>
      <c r="AS41" s="112"/>
      <c r="AT41" s="112"/>
      <c r="AU41" s="112"/>
      <c r="AV41" s="112"/>
      <c r="AW41" s="112"/>
      <c r="AX41" s="112"/>
      <c r="AY41" s="112"/>
      <c r="AZ41" s="112"/>
      <c r="BA41" s="112"/>
      <c r="BB41" s="112"/>
      <c r="BC41" s="112"/>
      <c r="BD41" s="112"/>
      <c r="BE41" s="112"/>
      <c r="BF41" s="112"/>
      <c r="BG41" s="112"/>
      <c r="BH41" s="112"/>
      <c r="BI41" s="4"/>
      <c r="BJ41" s="4"/>
      <c r="BK41" s="112"/>
      <c r="BL41" s="112"/>
      <c r="BM41" s="112"/>
      <c r="BN41" s="112"/>
      <c r="BO41" s="112"/>
      <c r="BP41" s="112"/>
      <c r="BQ41" s="112"/>
      <c r="BR41" s="112"/>
      <c r="BS41" s="112"/>
      <c r="BT41" s="112"/>
      <c r="BU41" s="112"/>
      <c r="BV41" s="112"/>
      <c r="BW41" s="4"/>
      <c r="BX41" s="4"/>
      <c r="BY41" s="112"/>
      <c r="BZ41" s="112"/>
      <c r="CA41" s="112"/>
      <c r="CB41" s="112"/>
      <c r="CC41" s="112"/>
      <c r="CD41" s="112"/>
      <c r="CE41" s="112"/>
      <c r="CF41" s="112"/>
      <c r="CG41" s="112"/>
      <c r="CH41" s="112"/>
      <c r="CI41" s="112"/>
      <c r="CJ41" s="112"/>
      <c r="CK41" s="112"/>
      <c r="CL41" s="112"/>
      <c r="CM41" s="112"/>
      <c r="CN41" s="112"/>
      <c r="CO41" s="112"/>
      <c r="CP41" s="112"/>
      <c r="CQ41" s="112"/>
      <c r="CR41" s="112"/>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row>
    <row r="42" spans="1:163" x14ac:dyDescent="0.2">
      <c r="A42" s="36"/>
      <c r="B42" s="36"/>
      <c r="C42" s="36"/>
      <c r="D42" s="36"/>
      <c r="E42" s="36"/>
      <c r="F42" s="36"/>
      <c r="G42" s="36"/>
      <c r="H42" s="36"/>
      <c r="I42" s="36" t="s">
        <v>169</v>
      </c>
      <c r="J42" s="36"/>
      <c r="K42" s="36"/>
      <c r="L42" s="36"/>
      <c r="M42" s="36"/>
      <c r="N42" s="36"/>
      <c r="O42" s="36"/>
      <c r="P42" s="36"/>
      <c r="Q42" s="36"/>
      <c r="R42" s="36"/>
      <c r="S42" s="36"/>
      <c r="T42" s="36"/>
      <c r="U42" s="36"/>
      <c r="V42" s="36"/>
      <c r="W42" s="36"/>
      <c r="X42" s="36"/>
      <c r="Y42" s="36"/>
      <c r="Z42" s="36"/>
      <c r="AA42" s="36"/>
      <c r="AB42" s="36"/>
      <c r="AC42" s="36"/>
      <c r="AD42" s="379" t="s">
        <v>605</v>
      </c>
      <c r="AE42" s="379"/>
      <c r="AF42" s="379"/>
      <c r="AG42" s="379"/>
      <c r="AH42" s="379"/>
      <c r="AI42" s="379"/>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6"/>
      <c r="BF42" s="36"/>
      <c r="BG42" s="379"/>
      <c r="BH42" s="379"/>
      <c r="BI42" s="379"/>
      <c r="BJ42" s="379"/>
      <c r="BK42" s="379"/>
      <c r="BL42" s="379"/>
      <c r="BM42" s="379"/>
      <c r="BN42" s="379"/>
      <c r="BO42" s="379"/>
      <c r="BP42" s="379"/>
      <c r="BQ42" s="379"/>
      <c r="BR42" s="379"/>
      <c r="BS42" s="379"/>
      <c r="BT42" s="379"/>
      <c r="BU42" s="379"/>
      <c r="BV42" s="379"/>
      <c r="BW42" s="379"/>
      <c r="BX42" s="379"/>
      <c r="BY42" s="36"/>
      <c r="BZ42" s="36"/>
      <c r="CA42" s="381" t="s">
        <v>639</v>
      </c>
      <c r="CB42" s="381"/>
      <c r="CC42" s="381"/>
      <c r="CD42" s="381"/>
      <c r="CE42" s="381"/>
      <c r="CF42" s="381"/>
      <c r="CG42" s="381"/>
      <c r="CH42" s="381"/>
      <c r="CI42" s="381"/>
      <c r="CJ42" s="381"/>
      <c r="CK42" s="381"/>
      <c r="CL42" s="381"/>
      <c r="CM42" s="381"/>
      <c r="CN42" s="381"/>
      <c r="CO42" s="381"/>
      <c r="CP42" s="381"/>
      <c r="CQ42" s="381"/>
      <c r="CR42" s="381"/>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row>
    <row r="43" spans="1:163" s="5" customFormat="1" ht="8.25"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382" t="s">
        <v>168</v>
      </c>
      <c r="AN43" s="382"/>
      <c r="AO43" s="382"/>
      <c r="AP43" s="382"/>
      <c r="AQ43" s="382"/>
      <c r="AR43" s="382"/>
      <c r="AS43" s="382"/>
      <c r="AT43" s="382"/>
      <c r="AU43" s="382"/>
      <c r="AV43" s="382"/>
      <c r="AW43" s="382"/>
      <c r="AX43" s="382"/>
      <c r="AY43" s="382"/>
      <c r="AZ43" s="382"/>
      <c r="BA43" s="382"/>
      <c r="BB43" s="382"/>
      <c r="BC43" s="382"/>
      <c r="BD43" s="382"/>
      <c r="BE43" s="4"/>
      <c r="BF43" s="4"/>
      <c r="BG43" s="380" t="s">
        <v>170</v>
      </c>
      <c r="BH43" s="380"/>
      <c r="BI43" s="380"/>
      <c r="BJ43" s="380"/>
      <c r="BK43" s="380"/>
      <c r="BL43" s="380"/>
      <c r="BM43" s="380"/>
      <c r="BN43" s="380"/>
      <c r="BO43" s="380"/>
      <c r="BP43" s="380"/>
      <c r="BQ43" s="380"/>
      <c r="BR43" s="380"/>
      <c r="BS43" s="380"/>
      <c r="BT43" s="380"/>
      <c r="BU43" s="380"/>
      <c r="BV43" s="380"/>
      <c r="BW43" s="380"/>
      <c r="BX43" s="380"/>
      <c r="BY43" s="4"/>
      <c r="BZ43" s="4"/>
      <c r="CA43" s="380" t="s">
        <v>171</v>
      </c>
      <c r="CB43" s="380"/>
      <c r="CC43" s="380"/>
      <c r="CD43" s="380"/>
      <c r="CE43" s="380"/>
      <c r="CF43" s="380"/>
      <c r="CG43" s="380"/>
      <c r="CH43" s="380"/>
      <c r="CI43" s="380"/>
      <c r="CJ43" s="380"/>
      <c r="CK43" s="380"/>
      <c r="CL43" s="380"/>
      <c r="CM43" s="380"/>
      <c r="CN43" s="380"/>
      <c r="CO43" s="380"/>
      <c r="CP43" s="380"/>
      <c r="CQ43" s="380"/>
      <c r="CR43" s="380"/>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row>
    <row r="44" spans="1:163" s="5" customFormat="1" ht="12.75"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12"/>
      <c r="AN44" s="112"/>
      <c r="AO44" s="112"/>
      <c r="AP44" s="112"/>
      <c r="AQ44" s="112"/>
      <c r="AR44" s="112"/>
      <c r="AS44" s="112"/>
      <c r="AT44" s="112"/>
      <c r="AU44" s="112"/>
      <c r="AV44" s="112"/>
      <c r="AW44" s="112"/>
      <c r="AX44" s="112"/>
      <c r="AY44" s="112"/>
      <c r="AZ44" s="112"/>
      <c r="BA44" s="112"/>
      <c r="BB44" s="112"/>
      <c r="BC44" s="112"/>
      <c r="BD44" s="112"/>
      <c r="BE44" s="4"/>
      <c r="BF44" s="4"/>
      <c r="BG44" s="112"/>
      <c r="BH44" s="112"/>
      <c r="BI44" s="112"/>
      <c r="BJ44" s="112"/>
      <c r="BK44" s="112"/>
      <c r="BL44" s="112"/>
      <c r="BM44" s="112"/>
      <c r="BN44" s="112"/>
      <c r="BO44" s="112"/>
      <c r="BP44" s="112"/>
      <c r="BQ44" s="112"/>
      <c r="BR44" s="112"/>
      <c r="BS44" s="112"/>
      <c r="BT44" s="112"/>
      <c r="BU44" s="112"/>
      <c r="BV44" s="112"/>
      <c r="BW44" s="112"/>
      <c r="BX44" s="112"/>
      <c r="BY44" s="4"/>
      <c r="BZ44" s="4"/>
      <c r="CA44" s="112"/>
      <c r="CB44" s="112"/>
      <c r="CC44" s="112"/>
      <c r="CD44" s="112"/>
      <c r="CE44" s="112"/>
      <c r="CF44" s="112"/>
      <c r="CG44" s="112"/>
      <c r="CH44" s="112"/>
      <c r="CI44" s="112"/>
      <c r="CJ44" s="112"/>
      <c r="CK44" s="112"/>
      <c r="CL44" s="112"/>
      <c r="CM44" s="112"/>
      <c r="CN44" s="112"/>
      <c r="CO44" s="112"/>
      <c r="CP44" s="112"/>
      <c r="CQ44" s="112"/>
      <c r="CR44" s="112"/>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row>
    <row r="45" spans="1:163" x14ac:dyDescent="0.2">
      <c r="A45" s="36"/>
      <c r="B45" s="36"/>
      <c r="C45" s="36"/>
      <c r="D45" s="36"/>
      <c r="E45" s="36"/>
      <c r="F45" s="36"/>
      <c r="G45" s="36"/>
      <c r="H45" s="36"/>
      <c r="I45" s="390">
        <v>1</v>
      </c>
      <c r="J45" s="390"/>
      <c r="K45" s="390"/>
      <c r="L45" s="390"/>
      <c r="M45" s="390"/>
      <c r="N45" s="390"/>
      <c r="O45" s="390"/>
      <c r="P45" s="36"/>
      <c r="Q45" s="381" t="s">
        <v>710</v>
      </c>
      <c r="R45" s="381"/>
      <c r="S45" s="381"/>
      <c r="T45" s="381"/>
      <c r="U45" s="381"/>
      <c r="V45" s="381"/>
      <c r="W45" s="381"/>
      <c r="X45" s="381"/>
      <c r="Y45" s="381"/>
      <c r="Z45" s="381"/>
      <c r="AA45" s="381"/>
      <c r="AB45" s="381"/>
      <c r="AC45" s="381"/>
      <c r="AD45" s="381"/>
      <c r="AE45" s="381"/>
      <c r="AF45" s="384">
        <v>20</v>
      </c>
      <c r="AG45" s="384"/>
      <c r="AH45" s="384"/>
      <c r="AI45" s="389" t="s">
        <v>702</v>
      </c>
      <c r="AJ45" s="389"/>
      <c r="AK45" s="389"/>
      <c r="AL45" s="36" t="s">
        <v>2</v>
      </c>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row>
    <row r="46" spans="1:163" x14ac:dyDescent="0.2">
      <c r="A46" s="36"/>
      <c r="B46" s="36"/>
      <c r="C46" s="36"/>
      <c r="D46" s="36"/>
      <c r="E46" s="36"/>
      <c r="F46" s="36"/>
      <c r="G46" s="36"/>
      <c r="H46" s="36"/>
      <c r="I46" s="111"/>
      <c r="J46" s="111"/>
      <c r="K46" s="111"/>
      <c r="L46" s="111"/>
      <c r="M46" s="111"/>
      <c r="N46" s="111"/>
      <c r="O46" s="111"/>
      <c r="P46" s="36"/>
      <c r="Q46" s="30"/>
      <c r="R46" s="30"/>
      <c r="S46" s="30"/>
      <c r="T46" s="30"/>
      <c r="U46" s="30"/>
      <c r="V46" s="30"/>
      <c r="W46" s="30"/>
      <c r="X46" s="30"/>
      <c r="Y46" s="30"/>
      <c r="Z46" s="30"/>
      <c r="AA46" s="30"/>
      <c r="AB46" s="30"/>
      <c r="AC46" s="30"/>
      <c r="AD46" s="30"/>
      <c r="AE46" s="30"/>
      <c r="AF46" s="113"/>
      <c r="AG46" s="113"/>
      <c r="AH46" s="113"/>
      <c r="AI46" s="31"/>
      <c r="AJ46" s="31"/>
      <c r="AK46" s="31"/>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row>
    <row r="47" spans="1:163" x14ac:dyDescent="0.2">
      <c r="A47" s="36"/>
      <c r="B47" s="36"/>
      <c r="C47" s="36"/>
      <c r="D47" s="36"/>
      <c r="E47" s="36"/>
      <c r="F47" s="36"/>
      <c r="G47" s="36"/>
      <c r="H47" s="36"/>
      <c r="I47" s="111"/>
      <c r="J47" s="111"/>
      <c r="K47" s="111"/>
      <c r="L47" s="111"/>
      <c r="M47" s="111"/>
      <c r="N47" s="111"/>
      <c r="O47" s="111"/>
      <c r="P47" s="36"/>
      <c r="Q47" s="30"/>
      <c r="R47" s="30"/>
      <c r="S47" s="30"/>
      <c r="T47" s="30"/>
      <c r="U47" s="30"/>
      <c r="V47" s="30"/>
      <c r="W47" s="30"/>
      <c r="X47" s="30"/>
      <c r="Y47" s="30"/>
      <c r="Z47" s="30"/>
      <c r="AA47" s="30"/>
      <c r="AB47" s="30"/>
      <c r="AC47" s="30"/>
      <c r="AD47" s="30"/>
      <c r="AE47" s="30"/>
      <c r="AF47" s="113"/>
      <c r="AG47" s="113"/>
      <c r="AH47" s="113"/>
      <c r="AI47" s="31"/>
      <c r="AJ47" s="31"/>
      <c r="AK47" s="31"/>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row>
    <row r="48" spans="1:163" s="3" customFormat="1" ht="10.5" customHeight="1" x14ac:dyDescent="0.2">
      <c r="A48" s="110"/>
      <c r="B48" s="110" t="s">
        <v>386</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0"/>
      <c r="DV48" s="110"/>
      <c r="DW48" s="110"/>
      <c r="DX48" s="110"/>
      <c r="DY48" s="110"/>
      <c r="DZ48" s="110"/>
      <c r="EA48" s="110"/>
      <c r="EB48" s="110"/>
      <c r="EC48" s="110"/>
      <c r="ED48" s="110"/>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row>
    <row r="49" spans="1:164" s="3" customFormat="1" ht="12.75" customHeight="1" x14ac:dyDescent="0.2">
      <c r="A49" s="378" t="s">
        <v>303</v>
      </c>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c r="CX49" s="378"/>
      <c r="CY49" s="378"/>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8"/>
      <c r="DW49" s="378"/>
      <c r="DX49" s="378"/>
      <c r="DY49" s="378"/>
      <c r="DZ49" s="378"/>
      <c r="EA49" s="378"/>
      <c r="EB49" s="378"/>
      <c r="EC49" s="378"/>
      <c r="ED49" s="378"/>
      <c r="EE49" s="378"/>
      <c r="EF49" s="378"/>
      <c r="EG49" s="378"/>
      <c r="EH49" s="378"/>
      <c r="EI49" s="378"/>
      <c r="EJ49" s="378"/>
      <c r="EK49" s="378"/>
      <c r="EL49" s="378"/>
      <c r="EM49" s="378"/>
      <c r="EN49" s="378"/>
      <c r="EO49" s="378"/>
      <c r="EP49" s="378"/>
      <c r="EQ49" s="378"/>
      <c r="ER49" s="378"/>
      <c r="ES49" s="378"/>
      <c r="ET49" s="378"/>
      <c r="EU49" s="378"/>
      <c r="EV49" s="378"/>
      <c r="EW49" s="378"/>
      <c r="EX49" s="378"/>
      <c r="EY49" s="378"/>
      <c r="EZ49" s="378"/>
      <c r="FA49" s="378"/>
      <c r="FB49" s="378"/>
      <c r="FC49" s="378"/>
      <c r="FD49" s="378"/>
      <c r="FE49" s="378"/>
      <c r="FF49" s="378"/>
      <c r="FG49" s="378"/>
      <c r="FH49" s="378"/>
    </row>
    <row r="50" spans="1:164" s="3" customFormat="1" ht="10.5" x14ac:dyDescent="0.2">
      <c r="A50" s="32" t="s">
        <v>304</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row>
    <row r="51" spans="1:164" s="3" customFormat="1" ht="10.5" x14ac:dyDescent="0.2">
      <c r="A51" s="376" t="s">
        <v>387</v>
      </c>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6"/>
      <c r="BR51" s="376"/>
      <c r="BS51" s="376"/>
      <c r="BT51" s="376"/>
      <c r="BU51" s="376"/>
      <c r="BV51" s="376"/>
      <c r="BW51" s="376"/>
      <c r="BX51" s="376"/>
      <c r="BY51" s="376"/>
      <c r="BZ51" s="376"/>
      <c r="CA51" s="376"/>
      <c r="CB51" s="376"/>
      <c r="CC51" s="376"/>
      <c r="CD51" s="376"/>
      <c r="CE51" s="376"/>
      <c r="CF51" s="376"/>
      <c r="CG51" s="376"/>
      <c r="CH51" s="376"/>
      <c r="CI51" s="376"/>
      <c r="CJ51" s="376"/>
      <c r="CK51" s="376"/>
      <c r="CL51" s="376"/>
      <c r="CM51" s="376"/>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row>
    <row r="52" spans="1:164" s="3" customFormat="1" ht="10.5" x14ac:dyDescent="0.2">
      <c r="A52" s="375" t="s">
        <v>388</v>
      </c>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75"/>
      <c r="CH52" s="375"/>
      <c r="CI52" s="375"/>
      <c r="CJ52" s="375"/>
      <c r="CK52" s="375"/>
      <c r="CL52" s="375"/>
      <c r="CM52" s="375"/>
      <c r="CN52" s="375"/>
      <c r="CO52" s="375"/>
      <c r="CP52" s="375"/>
      <c r="CQ52" s="375"/>
      <c r="CR52" s="375"/>
      <c r="CS52" s="375"/>
      <c r="CT52" s="375"/>
      <c r="CU52" s="375"/>
      <c r="CV52" s="375"/>
      <c r="CW52" s="375"/>
      <c r="CX52" s="375"/>
      <c r="CY52" s="375"/>
      <c r="CZ52" s="375"/>
      <c r="DA52" s="375"/>
      <c r="DB52" s="375"/>
      <c r="DC52" s="375"/>
      <c r="DD52" s="375"/>
      <c r="DE52" s="375"/>
      <c r="DF52" s="375"/>
      <c r="DG52" s="375"/>
      <c r="DH52" s="375"/>
      <c r="DI52" s="375"/>
      <c r="DJ52" s="375"/>
      <c r="DK52" s="375"/>
      <c r="DL52" s="375"/>
      <c r="DM52" s="375"/>
      <c r="DN52" s="375"/>
      <c r="DO52" s="375"/>
      <c r="DP52" s="375"/>
      <c r="DQ52" s="375"/>
      <c r="DR52" s="375"/>
      <c r="DS52" s="375"/>
      <c r="DT52" s="375"/>
      <c r="DU52" s="375"/>
      <c r="DV52" s="375"/>
      <c r="DW52" s="375"/>
      <c r="DX52" s="375"/>
      <c r="DY52" s="375"/>
      <c r="DZ52" s="375"/>
      <c r="EA52" s="375"/>
      <c r="EB52" s="375"/>
      <c r="EC52" s="375"/>
      <c r="ED52" s="375"/>
      <c r="EE52" s="375"/>
      <c r="EF52" s="375"/>
      <c r="EG52" s="375"/>
      <c r="EH52" s="375"/>
      <c r="EI52" s="375"/>
      <c r="EJ52" s="375"/>
      <c r="EK52" s="375"/>
      <c r="EL52" s="375"/>
      <c r="EM52" s="375"/>
      <c r="EN52" s="375"/>
      <c r="EO52" s="375"/>
      <c r="EP52" s="375"/>
      <c r="EQ52" s="375"/>
      <c r="ER52" s="375"/>
      <c r="ES52" s="375"/>
      <c r="ET52" s="375"/>
      <c r="EU52" s="375"/>
      <c r="EV52" s="375"/>
      <c r="EW52" s="375"/>
      <c r="EX52" s="375"/>
      <c r="EY52" s="375"/>
      <c r="EZ52" s="375"/>
      <c r="FA52" s="375"/>
      <c r="FB52" s="375"/>
      <c r="FC52" s="375"/>
      <c r="FD52" s="375"/>
      <c r="FE52" s="375"/>
      <c r="FF52" s="375"/>
      <c r="FG52" s="375"/>
      <c r="FH52" s="375"/>
    </row>
    <row r="53" spans="1:164" s="3" customFormat="1" ht="11.25" customHeight="1" x14ac:dyDescent="0.2">
      <c r="A53" s="376" t="s">
        <v>305</v>
      </c>
      <c r="B53" s="376"/>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376"/>
      <c r="CD53" s="376"/>
      <c r="CE53" s="376"/>
      <c r="CF53" s="376"/>
      <c r="CG53" s="376"/>
      <c r="CH53" s="376"/>
      <c r="CI53" s="376"/>
      <c r="CJ53" s="376"/>
      <c r="CK53" s="376"/>
      <c r="CL53" s="376"/>
      <c r="CM53" s="376"/>
      <c r="CN53" s="376"/>
      <c r="CO53" s="376"/>
      <c r="CP53" s="376"/>
      <c r="CQ53" s="376"/>
      <c r="CR53" s="376"/>
      <c r="CS53" s="376"/>
      <c r="CT53" s="376"/>
      <c r="CU53" s="376"/>
      <c r="CV53" s="376"/>
      <c r="CW53" s="376"/>
      <c r="CX53" s="376"/>
      <c r="CY53" s="376"/>
      <c r="CZ53" s="376"/>
      <c r="DA53" s="376"/>
      <c r="DB53" s="376"/>
      <c r="DC53" s="376"/>
      <c r="DD53" s="376"/>
      <c r="DE53" s="376"/>
      <c r="DF53" s="376"/>
      <c r="DG53" s="376"/>
      <c r="DH53" s="376"/>
      <c r="DI53" s="376"/>
      <c r="DJ53" s="376"/>
      <c r="DK53" s="376"/>
      <c r="DL53" s="376"/>
      <c r="DM53" s="376"/>
      <c r="DN53" s="376"/>
      <c r="DO53" s="376"/>
      <c r="DP53" s="376"/>
      <c r="DQ53" s="376"/>
      <c r="DR53" s="376"/>
      <c r="DS53" s="376"/>
      <c r="DT53" s="376"/>
      <c r="DU53" s="376"/>
      <c r="DV53" s="376"/>
      <c r="DW53" s="376"/>
      <c r="DX53" s="376"/>
      <c r="DY53" s="376"/>
      <c r="DZ53" s="376"/>
      <c r="EA53" s="376"/>
      <c r="EB53" s="376"/>
      <c r="EC53" s="376"/>
      <c r="ED53" s="376"/>
      <c r="EE53" s="376"/>
      <c r="EF53" s="376"/>
      <c r="EG53" s="376"/>
      <c r="EH53" s="376"/>
      <c r="EI53" s="376"/>
      <c r="EJ53" s="376"/>
      <c r="EK53" s="376"/>
      <c r="EL53" s="376"/>
      <c r="EM53" s="376"/>
      <c r="EN53" s="376"/>
      <c r="EO53" s="376"/>
      <c r="EP53" s="376"/>
      <c r="EQ53" s="376"/>
      <c r="ER53" s="376"/>
      <c r="ES53" s="376"/>
      <c r="ET53" s="376"/>
      <c r="EU53" s="376"/>
      <c r="EV53" s="376"/>
      <c r="EW53" s="376"/>
      <c r="EX53" s="376"/>
      <c r="EY53" s="376"/>
      <c r="EZ53" s="376"/>
      <c r="FA53" s="376"/>
      <c r="FB53" s="376"/>
      <c r="FC53" s="376"/>
      <c r="FD53" s="376"/>
      <c r="FE53" s="376"/>
      <c r="FF53" s="376"/>
      <c r="FG53" s="376"/>
      <c r="FH53" s="376"/>
    </row>
    <row r="54" spans="1:164" s="3" customFormat="1" ht="20.25" customHeight="1" x14ac:dyDescent="0.2">
      <c r="A54" s="375" t="s">
        <v>306</v>
      </c>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75"/>
      <c r="CH54" s="375"/>
      <c r="CI54" s="375"/>
      <c r="CJ54" s="375"/>
      <c r="CK54" s="375"/>
      <c r="CL54" s="375"/>
      <c r="CM54" s="375"/>
      <c r="CN54" s="375"/>
      <c r="CO54" s="375"/>
      <c r="CP54" s="375"/>
      <c r="CQ54" s="375"/>
      <c r="CR54" s="375"/>
      <c r="CS54" s="375"/>
      <c r="CT54" s="375"/>
      <c r="CU54" s="375"/>
      <c r="CV54" s="375"/>
      <c r="CW54" s="375"/>
      <c r="CX54" s="375"/>
      <c r="CY54" s="375"/>
      <c r="CZ54" s="375"/>
      <c r="DA54" s="375"/>
      <c r="DB54" s="375"/>
      <c r="DC54" s="375"/>
      <c r="DD54" s="375"/>
      <c r="DE54" s="375"/>
      <c r="DF54" s="375"/>
      <c r="DG54" s="375"/>
      <c r="DH54" s="375"/>
      <c r="DI54" s="375"/>
      <c r="DJ54" s="375"/>
      <c r="DK54" s="375"/>
      <c r="DL54" s="375"/>
      <c r="DM54" s="375"/>
      <c r="DN54" s="375"/>
      <c r="DO54" s="375"/>
      <c r="DP54" s="375"/>
      <c r="DQ54" s="375"/>
      <c r="DR54" s="375"/>
      <c r="DS54" s="375"/>
      <c r="DT54" s="375"/>
      <c r="DU54" s="375"/>
      <c r="DV54" s="375"/>
      <c r="DW54" s="375"/>
      <c r="DX54" s="375"/>
      <c r="DY54" s="375"/>
      <c r="DZ54" s="375"/>
      <c r="EA54" s="375"/>
      <c r="EB54" s="375"/>
      <c r="EC54" s="375"/>
      <c r="ED54" s="375"/>
      <c r="EE54" s="375"/>
      <c r="EF54" s="375"/>
      <c r="EG54" s="375"/>
      <c r="EH54" s="375"/>
      <c r="EI54" s="375"/>
      <c r="EJ54" s="375"/>
      <c r="EK54" s="375"/>
      <c r="EL54" s="375"/>
      <c r="EM54" s="375"/>
      <c r="EN54" s="375"/>
      <c r="EO54" s="375"/>
      <c r="EP54" s="375"/>
      <c r="EQ54" s="375"/>
      <c r="ER54" s="375"/>
      <c r="ES54" s="375"/>
      <c r="ET54" s="375"/>
      <c r="EU54" s="375"/>
      <c r="EV54" s="375"/>
      <c r="EW54" s="375"/>
      <c r="EX54" s="375"/>
      <c r="EY54" s="375"/>
      <c r="EZ54" s="375"/>
      <c r="FA54" s="375"/>
      <c r="FB54" s="375"/>
      <c r="FC54" s="375"/>
      <c r="FD54" s="375"/>
      <c r="FE54" s="375"/>
      <c r="FF54" s="375"/>
      <c r="FG54" s="375"/>
      <c r="FH54" s="375"/>
    </row>
    <row r="55" spans="1:164" s="3" customFormat="1" ht="21" customHeight="1" x14ac:dyDescent="0.2">
      <c r="A55" s="375" t="s">
        <v>307</v>
      </c>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75"/>
      <c r="CH55" s="375"/>
      <c r="CI55" s="375"/>
      <c r="CJ55" s="375"/>
      <c r="CK55" s="375"/>
      <c r="CL55" s="375"/>
      <c r="CM55" s="375"/>
      <c r="CN55" s="375"/>
      <c r="CO55" s="375"/>
      <c r="CP55" s="375"/>
      <c r="CQ55" s="375"/>
      <c r="CR55" s="375"/>
      <c r="CS55" s="375"/>
      <c r="CT55" s="375"/>
      <c r="CU55" s="375"/>
      <c r="CV55" s="375"/>
      <c r="CW55" s="375"/>
      <c r="CX55" s="375"/>
      <c r="CY55" s="375"/>
      <c r="CZ55" s="375"/>
      <c r="DA55" s="375"/>
      <c r="DB55" s="375"/>
      <c r="DC55" s="375"/>
      <c r="DD55" s="375"/>
      <c r="DE55" s="375"/>
      <c r="DF55" s="375"/>
      <c r="DG55" s="375"/>
      <c r="DH55" s="375"/>
      <c r="DI55" s="375"/>
      <c r="DJ55" s="375"/>
      <c r="DK55" s="375"/>
      <c r="DL55" s="375"/>
      <c r="DM55" s="375"/>
      <c r="DN55" s="375"/>
      <c r="DO55" s="375"/>
      <c r="DP55" s="375"/>
      <c r="DQ55" s="375"/>
      <c r="DR55" s="375"/>
      <c r="DS55" s="375"/>
      <c r="DT55" s="375"/>
      <c r="DU55" s="375"/>
      <c r="DV55" s="375"/>
      <c r="DW55" s="375"/>
      <c r="DX55" s="375"/>
      <c r="DY55" s="375"/>
      <c r="DZ55" s="375"/>
      <c r="EA55" s="375"/>
      <c r="EB55" s="375"/>
      <c r="EC55" s="375"/>
      <c r="ED55" s="375"/>
      <c r="EE55" s="375"/>
      <c r="EF55" s="375"/>
      <c r="EG55" s="375"/>
      <c r="EH55" s="375"/>
      <c r="EI55" s="375"/>
      <c r="EJ55" s="375"/>
      <c r="EK55" s="375"/>
      <c r="EL55" s="375"/>
      <c r="EM55" s="375"/>
      <c r="EN55" s="375"/>
      <c r="EO55" s="375"/>
      <c r="EP55" s="375"/>
      <c r="EQ55" s="375"/>
      <c r="ER55" s="375"/>
      <c r="ES55" s="375"/>
      <c r="ET55" s="375"/>
      <c r="EU55" s="375"/>
      <c r="EV55" s="375"/>
      <c r="EW55" s="375"/>
      <c r="EX55" s="375"/>
      <c r="EY55" s="375"/>
      <c r="EZ55" s="375"/>
      <c r="FA55" s="375"/>
      <c r="FB55" s="375"/>
      <c r="FC55" s="375"/>
      <c r="FD55" s="375"/>
      <c r="FE55" s="375"/>
      <c r="FF55" s="375"/>
      <c r="FG55" s="375"/>
      <c r="FH55" s="375"/>
    </row>
    <row r="56" spans="1:164" s="3" customFormat="1" ht="21.75" customHeight="1" x14ac:dyDescent="0.2">
      <c r="A56" s="375" t="s">
        <v>308</v>
      </c>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375"/>
      <c r="BT56" s="375"/>
      <c r="BU56" s="375"/>
      <c r="BV56" s="375"/>
      <c r="BW56" s="375"/>
      <c r="BX56" s="375"/>
      <c r="BY56" s="375"/>
      <c r="BZ56" s="375"/>
      <c r="CA56" s="375"/>
      <c r="CB56" s="375"/>
      <c r="CC56" s="375"/>
      <c r="CD56" s="375"/>
      <c r="CE56" s="375"/>
      <c r="CF56" s="375"/>
      <c r="CG56" s="375"/>
      <c r="CH56" s="375"/>
      <c r="CI56" s="375"/>
      <c r="CJ56" s="375"/>
      <c r="CK56" s="375"/>
      <c r="CL56" s="375"/>
      <c r="CM56" s="375"/>
      <c r="CN56" s="375"/>
      <c r="CO56" s="375"/>
      <c r="CP56" s="375"/>
      <c r="CQ56" s="375"/>
      <c r="CR56" s="375"/>
      <c r="CS56" s="375"/>
      <c r="CT56" s="375"/>
      <c r="CU56" s="375"/>
      <c r="CV56" s="375"/>
      <c r="CW56" s="375"/>
      <c r="CX56" s="375"/>
      <c r="CY56" s="375"/>
      <c r="CZ56" s="375"/>
      <c r="DA56" s="375"/>
      <c r="DB56" s="375"/>
      <c r="DC56" s="375"/>
      <c r="DD56" s="375"/>
      <c r="DE56" s="375"/>
      <c r="DF56" s="375"/>
      <c r="DG56" s="375"/>
      <c r="DH56" s="375"/>
      <c r="DI56" s="375"/>
      <c r="DJ56" s="375"/>
      <c r="DK56" s="375"/>
      <c r="DL56" s="375"/>
      <c r="DM56" s="375"/>
      <c r="DN56" s="375"/>
      <c r="DO56" s="375"/>
      <c r="DP56" s="375"/>
      <c r="DQ56" s="375"/>
      <c r="DR56" s="375"/>
      <c r="DS56" s="375"/>
      <c r="DT56" s="375"/>
      <c r="DU56" s="375"/>
      <c r="DV56" s="375"/>
      <c r="DW56" s="375"/>
      <c r="DX56" s="375"/>
      <c r="DY56" s="375"/>
      <c r="DZ56" s="375"/>
      <c r="EA56" s="375"/>
      <c r="EB56" s="375"/>
      <c r="EC56" s="375"/>
      <c r="ED56" s="375"/>
      <c r="EE56" s="375"/>
      <c r="EF56" s="375"/>
      <c r="EG56" s="375"/>
      <c r="EH56" s="375"/>
      <c r="EI56" s="375"/>
      <c r="EJ56" s="375"/>
      <c r="EK56" s="375"/>
      <c r="EL56" s="375"/>
      <c r="EM56" s="375"/>
      <c r="EN56" s="375"/>
      <c r="EO56" s="375"/>
      <c r="EP56" s="375"/>
      <c r="EQ56" s="375"/>
      <c r="ER56" s="375"/>
      <c r="ES56" s="375"/>
      <c r="ET56" s="375"/>
      <c r="EU56" s="375"/>
      <c r="EV56" s="375"/>
      <c r="EW56" s="375"/>
      <c r="EX56" s="375"/>
      <c r="EY56" s="375"/>
      <c r="EZ56" s="375"/>
      <c r="FA56" s="375"/>
      <c r="FB56" s="375"/>
      <c r="FC56" s="375"/>
      <c r="FD56" s="375"/>
      <c r="FE56" s="375"/>
      <c r="FF56" s="375"/>
      <c r="FG56" s="375"/>
      <c r="FH56" s="375"/>
    </row>
    <row r="57" spans="1:164" s="3" customFormat="1" ht="10.5" x14ac:dyDescent="0.2">
      <c r="A57" s="110"/>
      <c r="B57" s="110" t="s">
        <v>309</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c r="EK57" s="110"/>
      <c r="EL57" s="110"/>
      <c r="EM57" s="110"/>
      <c r="EN57" s="110"/>
      <c r="EO57" s="110"/>
      <c r="EP57" s="110"/>
      <c r="EQ57" s="110"/>
      <c r="ER57" s="110"/>
      <c r="ES57" s="110"/>
      <c r="ET57" s="110"/>
      <c r="EU57" s="110"/>
      <c r="EV57" s="110"/>
      <c r="EW57" s="110"/>
      <c r="EX57" s="110"/>
      <c r="EY57" s="110"/>
      <c r="EZ57" s="110"/>
      <c r="FA57" s="110"/>
      <c r="FB57" s="110"/>
      <c r="FC57" s="110"/>
      <c r="FD57" s="110"/>
      <c r="FE57" s="110"/>
      <c r="FF57" s="110"/>
      <c r="FG57" s="110"/>
    </row>
    <row r="58" spans="1:164" s="3" customFormat="1" ht="12" customHeight="1" x14ac:dyDescent="0.2">
      <c r="A58" s="110" t="s">
        <v>310</v>
      </c>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c r="EK58" s="110"/>
      <c r="EL58" s="110"/>
      <c r="EM58" s="110"/>
      <c r="EN58" s="110"/>
      <c r="EO58" s="110"/>
      <c r="EP58" s="110"/>
      <c r="EQ58" s="110"/>
      <c r="ER58" s="110"/>
      <c r="ES58" s="110"/>
      <c r="ET58" s="110"/>
      <c r="EU58" s="110"/>
      <c r="EV58" s="110"/>
      <c r="EW58" s="110"/>
      <c r="EX58" s="110"/>
      <c r="EY58" s="110"/>
      <c r="EZ58" s="110"/>
      <c r="FA58" s="110"/>
      <c r="FB58" s="110"/>
      <c r="FC58" s="110"/>
      <c r="FD58" s="110"/>
      <c r="FE58" s="110"/>
      <c r="FF58" s="110"/>
      <c r="FG58" s="110"/>
    </row>
    <row r="59" spans="1:164" s="3" customFormat="1" ht="23.25" customHeight="1" x14ac:dyDescent="0.2">
      <c r="A59" s="383" t="s">
        <v>311</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3"/>
      <c r="BL59" s="383"/>
      <c r="BM59" s="383"/>
      <c r="BN59" s="383"/>
      <c r="BO59" s="383"/>
      <c r="BP59" s="383"/>
      <c r="BQ59" s="383"/>
      <c r="BR59" s="383"/>
      <c r="BS59" s="383"/>
      <c r="BT59" s="383"/>
      <c r="BU59" s="383"/>
      <c r="BV59" s="383"/>
      <c r="BW59" s="383"/>
      <c r="BX59" s="383"/>
      <c r="BY59" s="383"/>
      <c r="BZ59" s="383"/>
      <c r="CA59" s="383"/>
      <c r="CB59" s="383"/>
      <c r="CC59" s="383"/>
      <c r="CD59" s="383"/>
      <c r="CE59" s="383"/>
      <c r="CF59" s="383"/>
      <c r="CG59" s="383"/>
      <c r="CH59" s="383"/>
      <c r="CI59" s="383"/>
      <c r="CJ59" s="383"/>
      <c r="CK59" s="383"/>
      <c r="CL59" s="383"/>
      <c r="CM59" s="383"/>
      <c r="CN59" s="383"/>
      <c r="CO59" s="383"/>
      <c r="CP59" s="383"/>
      <c r="CQ59" s="383"/>
      <c r="CR59" s="383"/>
      <c r="CS59" s="383"/>
      <c r="CT59" s="383"/>
      <c r="CU59" s="383"/>
      <c r="CV59" s="383"/>
      <c r="CW59" s="383"/>
      <c r="CX59" s="383"/>
      <c r="CY59" s="383"/>
      <c r="CZ59" s="383"/>
      <c r="DA59" s="383"/>
      <c r="DB59" s="383"/>
      <c r="DC59" s="383"/>
      <c r="DD59" s="383"/>
      <c r="DE59" s="383"/>
      <c r="DF59" s="383"/>
      <c r="DG59" s="383"/>
      <c r="DH59" s="383"/>
      <c r="DI59" s="383"/>
      <c r="DJ59" s="383"/>
      <c r="DK59" s="383"/>
      <c r="DL59" s="383"/>
      <c r="DM59" s="383"/>
      <c r="DN59" s="383"/>
      <c r="DO59" s="383"/>
      <c r="DP59" s="383"/>
      <c r="DQ59" s="383"/>
      <c r="DR59" s="383"/>
      <c r="DS59" s="383"/>
      <c r="DT59" s="383"/>
      <c r="DU59" s="383"/>
      <c r="DV59" s="383"/>
      <c r="DW59" s="383"/>
      <c r="DX59" s="383"/>
      <c r="DY59" s="383"/>
      <c r="DZ59" s="383"/>
      <c r="EA59" s="383"/>
      <c r="EB59" s="383"/>
      <c r="EC59" s="383"/>
      <c r="ED59" s="383"/>
      <c r="EE59" s="383"/>
      <c r="EF59" s="383"/>
      <c r="EG59" s="383"/>
      <c r="EH59" s="383"/>
      <c r="EI59" s="383"/>
      <c r="EJ59" s="383"/>
      <c r="EK59" s="383"/>
      <c r="EL59" s="383"/>
      <c r="EM59" s="383"/>
      <c r="EN59" s="383"/>
      <c r="EO59" s="383"/>
      <c r="EP59" s="383"/>
      <c r="EQ59" s="383"/>
      <c r="ER59" s="383"/>
      <c r="ES59" s="383"/>
      <c r="ET59" s="383"/>
      <c r="EU59" s="383"/>
      <c r="EV59" s="383"/>
      <c r="EW59" s="383"/>
      <c r="EX59" s="383"/>
      <c r="EY59" s="383"/>
      <c r="EZ59" s="383"/>
      <c r="FA59" s="383"/>
      <c r="FB59" s="383"/>
      <c r="FC59" s="383"/>
      <c r="FD59" s="383"/>
      <c r="FE59" s="383"/>
      <c r="FF59" s="383"/>
      <c r="FG59" s="383"/>
    </row>
    <row r="60" spans="1:164" s="3" customFormat="1" ht="13.5" customHeight="1" x14ac:dyDescent="0.2">
      <c r="A60" s="374" t="s">
        <v>312</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4"/>
      <c r="BD60" s="374"/>
      <c r="BE60" s="374"/>
      <c r="BF60" s="374"/>
      <c r="BG60" s="374"/>
      <c r="BH60" s="374"/>
      <c r="BI60" s="374"/>
      <c r="BJ60" s="374"/>
      <c r="BK60" s="374"/>
      <c r="BL60" s="374"/>
      <c r="BM60" s="374"/>
      <c r="BN60" s="374"/>
      <c r="BO60" s="374"/>
      <c r="BP60" s="374"/>
      <c r="BQ60" s="374"/>
      <c r="BR60" s="374"/>
      <c r="BS60" s="374"/>
      <c r="BT60" s="374"/>
      <c r="BU60" s="374"/>
      <c r="BV60" s="374"/>
      <c r="BW60" s="374"/>
      <c r="BX60" s="374"/>
      <c r="BY60" s="374"/>
      <c r="BZ60" s="374"/>
      <c r="CA60" s="374"/>
      <c r="CB60" s="374"/>
      <c r="CC60" s="374"/>
      <c r="CD60" s="374"/>
      <c r="CE60" s="374"/>
      <c r="CF60" s="374"/>
      <c r="CG60" s="374"/>
      <c r="CH60" s="374"/>
      <c r="CI60" s="374"/>
      <c r="CJ60" s="374"/>
      <c r="CK60" s="374"/>
      <c r="CL60" s="374"/>
      <c r="CM60" s="374"/>
      <c r="CN60" s="374"/>
      <c r="CO60" s="374"/>
      <c r="CP60" s="374"/>
      <c r="CQ60" s="374"/>
      <c r="CR60" s="374"/>
      <c r="CS60" s="374"/>
      <c r="CT60" s="374"/>
      <c r="CU60" s="374"/>
      <c r="CV60" s="374"/>
      <c r="CW60" s="374"/>
      <c r="CX60" s="374"/>
      <c r="CY60" s="374"/>
      <c r="CZ60" s="374"/>
      <c r="DA60" s="374"/>
      <c r="DB60" s="374"/>
      <c r="DC60" s="374"/>
      <c r="DD60" s="374"/>
      <c r="DE60" s="374"/>
      <c r="DF60" s="374"/>
      <c r="DG60" s="374"/>
      <c r="DH60" s="374"/>
      <c r="DI60" s="374"/>
      <c r="DJ60" s="374"/>
      <c r="DK60" s="374"/>
      <c r="DL60" s="374"/>
      <c r="DM60" s="374"/>
      <c r="DN60" s="374"/>
      <c r="DO60" s="374"/>
      <c r="DP60" s="374"/>
      <c r="DQ60" s="374"/>
      <c r="DR60" s="374"/>
      <c r="DS60" s="374"/>
      <c r="DT60" s="374"/>
      <c r="DU60" s="374"/>
      <c r="DV60" s="374"/>
      <c r="DW60" s="374"/>
      <c r="DX60" s="374"/>
      <c r="DY60" s="374"/>
      <c r="DZ60" s="374"/>
      <c r="EA60" s="374"/>
      <c r="EB60" s="374"/>
      <c r="EC60" s="374"/>
      <c r="ED60" s="374"/>
      <c r="EE60" s="374"/>
      <c r="EF60" s="374"/>
      <c r="EG60" s="374"/>
      <c r="EH60" s="374"/>
      <c r="EI60" s="374"/>
      <c r="EJ60" s="374"/>
      <c r="EK60" s="374"/>
      <c r="EL60" s="374"/>
      <c r="EM60" s="374"/>
      <c r="EN60" s="374"/>
      <c r="EO60" s="374"/>
      <c r="EP60" s="374"/>
      <c r="EQ60" s="374"/>
      <c r="ER60" s="374"/>
      <c r="ES60" s="374"/>
      <c r="ET60" s="374"/>
      <c r="EU60" s="374"/>
      <c r="EV60" s="374"/>
      <c r="EW60" s="374"/>
      <c r="EX60" s="374"/>
      <c r="EY60" s="374"/>
      <c r="EZ60" s="374"/>
      <c r="FA60" s="374"/>
      <c r="FB60" s="374"/>
      <c r="FC60" s="374"/>
      <c r="FD60" s="374"/>
      <c r="FE60" s="374"/>
      <c r="FF60" s="374"/>
      <c r="FG60" s="374"/>
    </row>
    <row r="61" spans="1:164" s="3" customFormat="1" ht="32.25" customHeight="1" x14ac:dyDescent="0.2">
      <c r="A61" s="375" t="s">
        <v>454</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c r="BN61" s="375"/>
      <c r="BO61" s="375"/>
      <c r="BP61" s="375"/>
      <c r="BQ61" s="375"/>
      <c r="BR61" s="375"/>
      <c r="BS61" s="375"/>
      <c r="BT61" s="375"/>
      <c r="BU61" s="375"/>
      <c r="BV61" s="375"/>
      <c r="BW61" s="375"/>
      <c r="BX61" s="375"/>
      <c r="BY61" s="375"/>
      <c r="BZ61" s="375"/>
      <c r="CA61" s="375"/>
      <c r="CB61" s="375"/>
      <c r="CC61" s="375"/>
      <c r="CD61" s="375"/>
      <c r="CE61" s="375"/>
      <c r="CF61" s="375"/>
      <c r="CG61" s="375"/>
      <c r="CH61" s="375"/>
      <c r="CI61" s="375"/>
      <c r="CJ61" s="375"/>
      <c r="CK61" s="375"/>
      <c r="CL61" s="375"/>
      <c r="CM61" s="375"/>
      <c r="CN61" s="375"/>
      <c r="CO61" s="375"/>
      <c r="CP61" s="375"/>
      <c r="CQ61" s="375"/>
      <c r="CR61" s="375"/>
      <c r="CS61" s="375"/>
      <c r="CT61" s="375"/>
      <c r="CU61" s="375"/>
      <c r="CV61" s="375"/>
      <c r="CW61" s="375"/>
      <c r="CX61" s="375"/>
      <c r="CY61" s="375"/>
      <c r="CZ61" s="375"/>
      <c r="DA61" s="375"/>
      <c r="DB61" s="375"/>
      <c r="DC61" s="375"/>
      <c r="DD61" s="375"/>
      <c r="DE61" s="375"/>
      <c r="DF61" s="375"/>
      <c r="DG61" s="375"/>
      <c r="DH61" s="375"/>
      <c r="DI61" s="375"/>
      <c r="DJ61" s="375"/>
      <c r="DK61" s="375"/>
      <c r="DL61" s="375"/>
      <c r="DM61" s="375"/>
      <c r="DN61" s="375"/>
      <c r="DO61" s="375"/>
      <c r="DP61" s="375"/>
      <c r="DQ61" s="375"/>
      <c r="DR61" s="375"/>
      <c r="DS61" s="375"/>
      <c r="DT61" s="375"/>
      <c r="DU61" s="375"/>
      <c r="DV61" s="375"/>
      <c r="DW61" s="375"/>
      <c r="DX61" s="375"/>
      <c r="DY61" s="375"/>
      <c r="DZ61" s="375"/>
      <c r="EA61" s="375"/>
      <c r="EB61" s="375"/>
      <c r="EC61" s="375"/>
      <c r="ED61" s="375"/>
      <c r="EE61" s="375"/>
      <c r="EF61" s="375"/>
      <c r="EG61" s="375"/>
      <c r="EH61" s="375"/>
      <c r="EI61" s="375"/>
      <c r="EJ61" s="375"/>
      <c r="EK61" s="375"/>
      <c r="EL61" s="375"/>
      <c r="EM61" s="375"/>
      <c r="EN61" s="375"/>
      <c r="EO61" s="375"/>
      <c r="EP61" s="375"/>
      <c r="EQ61" s="375"/>
      <c r="ER61" s="375"/>
      <c r="ES61" s="375"/>
      <c r="ET61" s="375"/>
      <c r="EU61" s="375"/>
      <c r="EV61" s="375"/>
      <c r="EW61" s="375"/>
      <c r="EX61" s="375"/>
      <c r="EY61" s="375"/>
      <c r="EZ61" s="375"/>
      <c r="FA61" s="375"/>
      <c r="FB61" s="375"/>
      <c r="FC61" s="375"/>
      <c r="FD61" s="375"/>
      <c r="FE61" s="375"/>
      <c r="FF61" s="375"/>
      <c r="FG61" s="375"/>
      <c r="FH61" s="375"/>
    </row>
    <row r="62" spans="1:164" s="3" customFormat="1" ht="33.75" customHeight="1" x14ac:dyDescent="0.2">
      <c r="A62" s="375" t="s">
        <v>389</v>
      </c>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5"/>
      <c r="BR62" s="375"/>
      <c r="BS62" s="375"/>
      <c r="BT62" s="375"/>
      <c r="BU62" s="375"/>
      <c r="BV62" s="375"/>
      <c r="BW62" s="375"/>
      <c r="BX62" s="375"/>
      <c r="BY62" s="375"/>
      <c r="BZ62" s="375"/>
      <c r="CA62" s="375"/>
      <c r="CB62" s="375"/>
      <c r="CC62" s="375"/>
      <c r="CD62" s="375"/>
      <c r="CE62" s="375"/>
      <c r="CF62" s="375"/>
      <c r="CG62" s="375"/>
      <c r="CH62" s="375"/>
      <c r="CI62" s="375"/>
      <c r="CJ62" s="375"/>
      <c r="CK62" s="375"/>
      <c r="CL62" s="375"/>
      <c r="CM62" s="375"/>
      <c r="CN62" s="375"/>
      <c r="CO62" s="375"/>
      <c r="CP62" s="375"/>
      <c r="CQ62" s="375"/>
      <c r="CR62" s="375"/>
      <c r="CS62" s="375"/>
      <c r="CT62" s="375"/>
      <c r="CU62" s="375"/>
      <c r="CV62" s="375"/>
      <c r="CW62" s="375"/>
      <c r="CX62" s="375"/>
      <c r="CY62" s="375"/>
      <c r="CZ62" s="375"/>
      <c r="DA62" s="375"/>
      <c r="DB62" s="375"/>
      <c r="DC62" s="375"/>
      <c r="DD62" s="375"/>
      <c r="DE62" s="375"/>
      <c r="DF62" s="375"/>
      <c r="DG62" s="375"/>
      <c r="DH62" s="375"/>
      <c r="DI62" s="375"/>
      <c r="DJ62" s="375"/>
      <c r="DK62" s="375"/>
      <c r="DL62" s="375"/>
      <c r="DM62" s="375"/>
      <c r="DN62" s="375"/>
      <c r="DO62" s="375"/>
      <c r="DP62" s="375"/>
      <c r="DQ62" s="375"/>
      <c r="DR62" s="375"/>
      <c r="DS62" s="375"/>
      <c r="DT62" s="375"/>
      <c r="DU62" s="375"/>
      <c r="DV62" s="375"/>
      <c r="DW62" s="375"/>
      <c r="DX62" s="375"/>
      <c r="DY62" s="375"/>
      <c r="DZ62" s="375"/>
      <c r="EA62" s="375"/>
      <c r="EB62" s="375"/>
      <c r="EC62" s="375"/>
      <c r="ED62" s="375"/>
      <c r="EE62" s="375"/>
      <c r="EF62" s="375"/>
      <c r="EG62" s="375"/>
      <c r="EH62" s="375"/>
      <c r="EI62" s="375"/>
      <c r="EJ62" s="375"/>
      <c r="EK62" s="375"/>
      <c r="EL62" s="375"/>
      <c r="EM62" s="375"/>
      <c r="EN62" s="375"/>
      <c r="EO62" s="375"/>
      <c r="EP62" s="375"/>
      <c r="EQ62" s="375"/>
      <c r="ER62" s="375"/>
      <c r="ES62" s="375"/>
      <c r="ET62" s="375"/>
      <c r="EU62" s="375"/>
      <c r="EV62" s="375"/>
      <c r="EW62" s="375"/>
      <c r="EX62" s="375"/>
      <c r="EY62" s="375"/>
      <c r="EZ62" s="375"/>
      <c r="FA62" s="375"/>
      <c r="FB62" s="375"/>
      <c r="FC62" s="375"/>
      <c r="FD62" s="375"/>
      <c r="FE62" s="375"/>
      <c r="FF62" s="375"/>
      <c r="FG62" s="375"/>
      <c r="FH62" s="375"/>
    </row>
    <row r="63" spans="1:164" s="3" customFormat="1" ht="11.25" customHeight="1" x14ac:dyDescent="0.2">
      <c r="A63" s="376" t="s">
        <v>313</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376"/>
      <c r="BD63" s="376"/>
      <c r="BE63" s="376"/>
      <c r="BF63" s="376"/>
      <c r="BG63" s="376"/>
      <c r="BH63" s="376"/>
      <c r="BI63" s="376"/>
      <c r="BJ63" s="376"/>
      <c r="BK63" s="376"/>
      <c r="BL63" s="376"/>
      <c r="BM63" s="376"/>
      <c r="BN63" s="376"/>
      <c r="BO63" s="376"/>
      <c r="BP63" s="376"/>
      <c r="BQ63" s="376"/>
      <c r="BR63" s="376"/>
      <c r="BS63" s="376"/>
      <c r="BT63" s="376"/>
      <c r="BU63" s="376"/>
      <c r="BV63" s="376"/>
      <c r="BW63" s="376"/>
      <c r="BX63" s="376"/>
      <c r="BY63" s="376"/>
      <c r="BZ63" s="376"/>
      <c r="CA63" s="376"/>
      <c r="CB63" s="376"/>
      <c r="CC63" s="376"/>
      <c r="CD63" s="376"/>
      <c r="CE63" s="376"/>
      <c r="CF63" s="376"/>
      <c r="CG63" s="376"/>
      <c r="CH63" s="376"/>
      <c r="CI63" s="376"/>
      <c r="CJ63" s="376"/>
      <c r="CK63" s="376"/>
      <c r="CL63" s="376"/>
      <c r="CM63" s="376"/>
      <c r="CN63" s="376"/>
      <c r="CO63" s="376"/>
      <c r="CP63" s="376"/>
      <c r="CQ63" s="376"/>
      <c r="CR63" s="376"/>
      <c r="CS63" s="376"/>
      <c r="CT63" s="376"/>
      <c r="CU63" s="376"/>
      <c r="CV63" s="376"/>
      <c r="CW63" s="376"/>
      <c r="CX63" s="376"/>
      <c r="CY63" s="376"/>
      <c r="CZ63" s="376"/>
      <c r="DA63" s="376"/>
      <c r="DB63" s="376"/>
      <c r="DC63" s="376"/>
      <c r="DD63" s="376"/>
      <c r="DE63" s="376"/>
      <c r="DF63" s="376"/>
      <c r="DG63" s="376"/>
      <c r="DH63" s="376"/>
      <c r="DI63" s="376"/>
      <c r="DJ63" s="376"/>
      <c r="DK63" s="376"/>
      <c r="DL63" s="376"/>
      <c r="DM63" s="376"/>
      <c r="DN63" s="376"/>
      <c r="DO63" s="376"/>
      <c r="DP63" s="376"/>
      <c r="DQ63" s="376"/>
      <c r="DR63" s="376"/>
      <c r="DS63" s="376"/>
      <c r="DT63" s="376"/>
      <c r="DU63" s="376"/>
      <c r="DV63" s="376"/>
      <c r="DW63" s="376"/>
      <c r="DX63" s="376"/>
      <c r="DY63" s="376"/>
      <c r="DZ63" s="376"/>
      <c r="EA63" s="376"/>
      <c r="EB63" s="376"/>
      <c r="EC63" s="376"/>
      <c r="ED63" s="376"/>
      <c r="EE63" s="376"/>
      <c r="EF63" s="376"/>
      <c r="EG63" s="376"/>
      <c r="EH63" s="376"/>
      <c r="EI63" s="376"/>
      <c r="EJ63" s="376"/>
      <c r="EK63" s="376"/>
      <c r="EL63" s="376"/>
      <c r="EM63" s="376"/>
      <c r="EN63" s="376"/>
      <c r="EO63" s="376"/>
      <c r="EP63" s="376"/>
      <c r="EQ63" s="376"/>
      <c r="ER63" s="376"/>
      <c r="ES63" s="376"/>
      <c r="ET63" s="376"/>
      <c r="EU63" s="376"/>
      <c r="EV63" s="376"/>
      <c r="EW63" s="376"/>
      <c r="EX63" s="376"/>
      <c r="EY63" s="376"/>
      <c r="EZ63" s="376"/>
      <c r="FA63" s="376"/>
      <c r="FB63" s="376"/>
      <c r="FC63" s="376"/>
      <c r="FD63" s="376"/>
      <c r="FE63" s="376"/>
      <c r="FF63" s="376"/>
      <c r="FG63" s="376"/>
      <c r="FH63" s="376"/>
    </row>
    <row r="64" spans="1:164" s="3" customFormat="1" ht="11.25" customHeight="1" x14ac:dyDescent="0.2">
      <c r="A64" s="377" t="s">
        <v>314</v>
      </c>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7"/>
      <c r="BR64" s="377"/>
      <c r="BS64" s="377"/>
      <c r="BT64" s="377"/>
      <c r="BU64" s="377"/>
      <c r="BV64" s="377"/>
      <c r="BW64" s="377"/>
      <c r="BX64" s="377"/>
      <c r="BY64" s="377"/>
      <c r="BZ64" s="377"/>
      <c r="CA64" s="377"/>
      <c r="CB64" s="377"/>
      <c r="CC64" s="377"/>
      <c r="CD64" s="377"/>
      <c r="CE64" s="377"/>
      <c r="CF64" s="377"/>
      <c r="CG64" s="377"/>
      <c r="CH64" s="377"/>
      <c r="CI64" s="377"/>
      <c r="CJ64" s="377"/>
      <c r="CK64" s="377"/>
      <c r="CL64" s="377"/>
      <c r="CM64" s="377"/>
      <c r="CN64" s="377"/>
      <c r="CO64" s="377"/>
      <c r="CP64" s="377"/>
      <c r="CQ64" s="377"/>
      <c r="CR64" s="377"/>
      <c r="CS64" s="377"/>
      <c r="CT64" s="377"/>
      <c r="CU64" s="377"/>
      <c r="CV64" s="377"/>
      <c r="CW64" s="377"/>
      <c r="CX64" s="377"/>
      <c r="CY64" s="377"/>
      <c r="CZ64" s="377"/>
      <c r="DA64" s="377"/>
      <c r="DB64" s="377"/>
      <c r="DC64" s="377"/>
      <c r="DD64" s="377"/>
      <c r="DE64" s="377"/>
      <c r="DF64" s="377"/>
      <c r="DG64" s="377"/>
      <c r="DH64" s="377"/>
      <c r="DI64" s="377"/>
      <c r="DJ64" s="377"/>
      <c r="DK64" s="377"/>
      <c r="DL64" s="377"/>
      <c r="DM64" s="377"/>
      <c r="DN64" s="377"/>
      <c r="DO64" s="377"/>
      <c r="DP64" s="377"/>
      <c r="DQ64" s="377"/>
      <c r="DR64" s="377"/>
      <c r="DS64" s="377"/>
      <c r="DT64" s="377"/>
      <c r="DU64" s="377"/>
      <c r="DV64" s="377"/>
      <c r="DW64" s="377"/>
      <c r="DX64" s="377"/>
      <c r="DY64" s="377"/>
      <c r="DZ64" s="377"/>
      <c r="EA64" s="377"/>
      <c r="EB64" s="377"/>
      <c r="EC64" s="377"/>
      <c r="ED64" s="377"/>
      <c r="EE64" s="377"/>
      <c r="EF64" s="377"/>
      <c r="EG64" s="377"/>
      <c r="EH64" s="377"/>
      <c r="EI64" s="377"/>
      <c r="EJ64" s="377"/>
      <c r="EK64" s="377"/>
      <c r="EL64" s="377"/>
      <c r="EM64" s="377"/>
      <c r="EN64" s="377"/>
      <c r="EO64" s="377"/>
      <c r="EP64" s="377"/>
      <c r="EQ64" s="377"/>
      <c r="ER64" s="377"/>
      <c r="ES64" s="377"/>
      <c r="ET64" s="377"/>
      <c r="EU64" s="377"/>
      <c r="EV64" s="377"/>
      <c r="EW64" s="377"/>
      <c r="EX64" s="377"/>
      <c r="EY64" s="377"/>
      <c r="EZ64" s="377"/>
      <c r="FA64" s="377"/>
      <c r="FB64" s="377"/>
      <c r="FC64" s="377"/>
      <c r="FD64" s="377"/>
      <c r="FE64" s="377"/>
      <c r="FF64" s="377"/>
      <c r="FG64" s="377"/>
    </row>
    <row r="65" spans="1:164" s="3" customFormat="1" ht="12.75" customHeight="1" x14ac:dyDescent="0.2">
      <c r="A65" s="378" t="s">
        <v>315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78"/>
      <c r="BV65" s="378"/>
      <c r="BW65" s="378"/>
      <c r="BX65" s="378"/>
      <c r="BY65" s="378"/>
      <c r="BZ65" s="378"/>
      <c r="CA65" s="378"/>
      <c r="CB65" s="378"/>
      <c r="CC65" s="378"/>
      <c r="CD65" s="378"/>
      <c r="CE65" s="378"/>
      <c r="CF65" s="378"/>
      <c r="CG65" s="378"/>
      <c r="CH65" s="378"/>
      <c r="CI65" s="378"/>
      <c r="CJ65" s="378"/>
      <c r="CK65" s="378"/>
      <c r="CL65" s="378"/>
      <c r="CM65" s="378"/>
      <c r="CN65" s="378"/>
      <c r="CO65" s="378"/>
      <c r="CP65" s="378"/>
      <c r="CQ65" s="378"/>
      <c r="CR65" s="378"/>
      <c r="CS65" s="378"/>
      <c r="CT65" s="378"/>
      <c r="CU65" s="378"/>
      <c r="CV65" s="378"/>
      <c r="CW65" s="378"/>
      <c r="CX65" s="378"/>
      <c r="CY65" s="378"/>
      <c r="CZ65" s="378"/>
      <c r="DA65" s="378"/>
      <c r="DB65" s="378"/>
      <c r="DC65" s="378"/>
      <c r="DD65" s="378"/>
      <c r="DE65" s="378"/>
      <c r="DF65" s="378"/>
      <c r="DG65" s="378"/>
      <c r="DH65" s="378"/>
      <c r="DI65" s="378"/>
      <c r="DJ65" s="378"/>
      <c r="DK65" s="378"/>
      <c r="DL65" s="378"/>
      <c r="DM65" s="378"/>
      <c r="DN65" s="378"/>
      <c r="DO65" s="378"/>
      <c r="DP65" s="378"/>
      <c r="DQ65" s="378"/>
      <c r="DR65" s="378"/>
      <c r="DS65" s="378"/>
      <c r="DT65" s="378"/>
      <c r="DU65" s="378"/>
      <c r="DV65" s="378"/>
      <c r="DW65" s="378"/>
      <c r="DX65" s="378"/>
      <c r="DY65" s="378"/>
      <c r="DZ65" s="378"/>
      <c r="EA65" s="378"/>
      <c r="EB65" s="378"/>
      <c r="EC65" s="378"/>
      <c r="ED65" s="378"/>
      <c r="EE65" s="378"/>
      <c r="EF65" s="378"/>
      <c r="EG65" s="378"/>
      <c r="EH65" s="378"/>
      <c r="EI65" s="378"/>
      <c r="EJ65" s="378"/>
      <c r="EK65" s="378"/>
      <c r="EL65" s="378"/>
      <c r="EM65" s="378"/>
      <c r="EN65" s="378"/>
      <c r="EO65" s="378"/>
      <c r="EP65" s="378"/>
      <c r="EQ65" s="378"/>
      <c r="ER65" s="378"/>
      <c r="ES65" s="378"/>
      <c r="ET65" s="378"/>
      <c r="EU65" s="378"/>
      <c r="EV65" s="378"/>
      <c r="EW65" s="378"/>
      <c r="EX65" s="378"/>
      <c r="EY65" s="378"/>
      <c r="EZ65" s="378"/>
      <c r="FA65" s="378"/>
      <c r="FB65" s="378"/>
      <c r="FC65" s="378"/>
      <c r="FD65" s="378"/>
      <c r="FE65" s="378"/>
      <c r="FF65" s="378"/>
      <c r="FG65" s="378"/>
      <c r="FH65" s="378"/>
    </row>
    <row r="66" spans="1:164" s="3" customFormat="1" ht="10.5" x14ac:dyDescent="0.2">
      <c r="A66" s="372" t="s">
        <v>316</v>
      </c>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372"/>
      <c r="DC66" s="372"/>
      <c r="DD66" s="372"/>
      <c r="DE66" s="372"/>
      <c r="DF66" s="372"/>
      <c r="DG66" s="372"/>
      <c r="DH66" s="372"/>
      <c r="DI66" s="37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2"/>
      <c r="EW66" s="372"/>
      <c r="EX66" s="372"/>
      <c r="EY66" s="372"/>
      <c r="EZ66" s="372"/>
      <c r="FA66" s="372"/>
      <c r="FB66" s="372"/>
      <c r="FC66" s="372"/>
      <c r="FD66" s="372"/>
      <c r="FE66" s="372"/>
      <c r="FF66" s="372"/>
      <c r="FG66" s="372"/>
      <c r="FH66" s="372"/>
    </row>
    <row r="67" spans="1:164" s="3" customFormat="1" ht="22.5" customHeight="1" x14ac:dyDescent="0.2">
      <c r="A67" s="373" t="s">
        <v>317</v>
      </c>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372"/>
      <c r="DC67" s="372"/>
      <c r="DD67" s="372"/>
      <c r="DE67" s="372"/>
      <c r="DF67" s="372"/>
      <c r="DG67" s="372"/>
      <c r="DH67" s="372"/>
      <c r="DI67" s="372"/>
      <c r="DJ67" s="372"/>
      <c r="DK67" s="372"/>
      <c r="DL67" s="372"/>
      <c r="DM67" s="372"/>
      <c r="DN67" s="372"/>
      <c r="DO67" s="372"/>
      <c r="DP67" s="372"/>
      <c r="DQ67" s="372"/>
      <c r="DR67" s="372"/>
      <c r="DS67" s="372"/>
      <c r="DT67" s="372"/>
      <c r="DU67" s="372"/>
      <c r="DV67" s="372"/>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row>
    <row r="68" spans="1:164" x14ac:dyDescent="0.2">
      <c r="DG68" s="2"/>
    </row>
  </sheetData>
  <mergeCells count="300">
    <mergeCell ref="DU10:EG10"/>
    <mergeCell ref="EH10:ET10"/>
    <mergeCell ref="EU10:FG10"/>
    <mergeCell ref="DG3:DG4"/>
    <mergeCell ref="EU4:FG4"/>
    <mergeCell ref="DH4:DT4"/>
    <mergeCell ref="DU4:EG4"/>
    <mergeCell ref="EH4:ET4"/>
    <mergeCell ref="A10:H10"/>
    <mergeCell ref="I10:CM10"/>
    <mergeCell ref="CN10:CU10"/>
    <mergeCell ref="CV10:DE10"/>
    <mergeCell ref="DH10:DT10"/>
    <mergeCell ref="A3:H4"/>
    <mergeCell ref="A5:H5"/>
    <mergeCell ref="DH7:DT7"/>
    <mergeCell ref="DU7:EG7"/>
    <mergeCell ref="EH7:ET7"/>
    <mergeCell ref="EU7:FG7"/>
    <mergeCell ref="A7:H7"/>
    <mergeCell ref="I7:CM7"/>
    <mergeCell ref="CN7:CU7"/>
    <mergeCell ref="CV7:DE7"/>
    <mergeCell ref="DH8:DT8"/>
    <mergeCell ref="B1:FF1"/>
    <mergeCell ref="A6:H6"/>
    <mergeCell ref="I6:CM6"/>
    <mergeCell ref="CN6:CU6"/>
    <mergeCell ref="CV6:DE6"/>
    <mergeCell ref="DH6:DT6"/>
    <mergeCell ref="DU6:EG6"/>
    <mergeCell ref="EH6:ET6"/>
    <mergeCell ref="I3:CM4"/>
    <mergeCell ref="I5:CM5"/>
    <mergeCell ref="CN5:CU5"/>
    <mergeCell ref="CV5:DE5"/>
    <mergeCell ref="EU6:FG6"/>
    <mergeCell ref="DH5:DT5"/>
    <mergeCell ref="DU5:EG5"/>
    <mergeCell ref="EH5:ET5"/>
    <mergeCell ref="EU5:FG5"/>
    <mergeCell ref="CN3:CU4"/>
    <mergeCell ref="CV3:DE4"/>
    <mergeCell ref="DH3:FG3"/>
    <mergeCell ref="DF3:DF4"/>
    <mergeCell ref="DU8:EG8"/>
    <mergeCell ref="EH8:ET8"/>
    <mergeCell ref="EU8:FG8"/>
    <mergeCell ref="A8:H8"/>
    <mergeCell ref="I8:CM8"/>
    <mergeCell ref="CN8:CU8"/>
    <mergeCell ref="CV8:DE8"/>
    <mergeCell ref="DH9:DT9"/>
    <mergeCell ref="DU9:EG9"/>
    <mergeCell ref="EH9:ET9"/>
    <mergeCell ref="EU9:FG9"/>
    <mergeCell ref="A9:H9"/>
    <mergeCell ref="I9:CM9"/>
    <mergeCell ref="CN9:CU9"/>
    <mergeCell ref="CV9:DE9"/>
    <mergeCell ref="DH13:DT13"/>
    <mergeCell ref="DU13:EG13"/>
    <mergeCell ref="EH13:ET13"/>
    <mergeCell ref="EU13:FG13"/>
    <mergeCell ref="A13:H13"/>
    <mergeCell ref="I13:CM13"/>
    <mergeCell ref="CN13:CU13"/>
    <mergeCell ref="CV13:DE13"/>
    <mergeCell ref="A11:H11"/>
    <mergeCell ref="I11:CM11"/>
    <mergeCell ref="CN11:CU11"/>
    <mergeCell ref="CV11:DE11"/>
    <mergeCell ref="DH11:DT11"/>
    <mergeCell ref="DU11:EG11"/>
    <mergeCell ref="EH11:ET11"/>
    <mergeCell ref="EU11:FG11"/>
    <mergeCell ref="A12:H12"/>
    <mergeCell ref="I12:CM12"/>
    <mergeCell ref="CN12:CU12"/>
    <mergeCell ref="CV12:DE12"/>
    <mergeCell ref="DH12:DT12"/>
    <mergeCell ref="DU12:EG12"/>
    <mergeCell ref="EH12:ET12"/>
    <mergeCell ref="EU12:FG12"/>
    <mergeCell ref="DH14:DT14"/>
    <mergeCell ref="DU14:EG14"/>
    <mergeCell ref="EH14:ET14"/>
    <mergeCell ref="EU14:FG14"/>
    <mergeCell ref="A14:H14"/>
    <mergeCell ref="I14:CM14"/>
    <mergeCell ref="CN14:CU14"/>
    <mergeCell ref="CV14:DE14"/>
    <mergeCell ref="DH15:DT15"/>
    <mergeCell ref="DU15:EG15"/>
    <mergeCell ref="EH15:ET15"/>
    <mergeCell ref="EU15:FG15"/>
    <mergeCell ref="A15:H15"/>
    <mergeCell ref="I15:CM15"/>
    <mergeCell ref="CN15:CU15"/>
    <mergeCell ref="CV15:DE15"/>
    <mergeCell ref="DH16:DT16"/>
    <mergeCell ref="DU16:EG16"/>
    <mergeCell ref="EH16:ET16"/>
    <mergeCell ref="EU16:FG16"/>
    <mergeCell ref="A16:H16"/>
    <mergeCell ref="I16:CM16"/>
    <mergeCell ref="CN16:CU16"/>
    <mergeCell ref="CV16:DE16"/>
    <mergeCell ref="DH17:DT17"/>
    <mergeCell ref="DU17:EG17"/>
    <mergeCell ref="EH17:ET17"/>
    <mergeCell ref="EU17:FG17"/>
    <mergeCell ref="A17:H17"/>
    <mergeCell ref="I17:CM17"/>
    <mergeCell ref="CN17:CU17"/>
    <mergeCell ref="CV17:DE17"/>
    <mergeCell ref="DH18:DT18"/>
    <mergeCell ref="DU18:EG18"/>
    <mergeCell ref="EH18:ET18"/>
    <mergeCell ref="EU18:FG18"/>
    <mergeCell ref="A18:H18"/>
    <mergeCell ref="I18:CM18"/>
    <mergeCell ref="CN18:CU18"/>
    <mergeCell ref="CV18:DE18"/>
    <mergeCell ref="DH19:DT19"/>
    <mergeCell ref="DU19:EG19"/>
    <mergeCell ref="EH19:ET19"/>
    <mergeCell ref="EU19:FG19"/>
    <mergeCell ref="A19:H19"/>
    <mergeCell ref="I19:CM19"/>
    <mergeCell ref="CN19:CU19"/>
    <mergeCell ref="CV19:DE19"/>
    <mergeCell ref="DH20:DT20"/>
    <mergeCell ref="DU20:EG20"/>
    <mergeCell ref="EH20:ET20"/>
    <mergeCell ref="EU20:FG20"/>
    <mergeCell ref="A20:H20"/>
    <mergeCell ref="I20:CM20"/>
    <mergeCell ref="CN20:CU20"/>
    <mergeCell ref="CV20:DE20"/>
    <mergeCell ref="DH21:DT21"/>
    <mergeCell ref="DU21:EG21"/>
    <mergeCell ref="EH21:ET21"/>
    <mergeCell ref="EU21:FG21"/>
    <mergeCell ref="A21:H21"/>
    <mergeCell ref="I21:CM21"/>
    <mergeCell ref="CN21:CU21"/>
    <mergeCell ref="CV21:DE21"/>
    <mergeCell ref="DH22:DT22"/>
    <mergeCell ref="DU22:EG22"/>
    <mergeCell ref="EH22:ET22"/>
    <mergeCell ref="EU22:FG22"/>
    <mergeCell ref="A22:H22"/>
    <mergeCell ref="I22:CM22"/>
    <mergeCell ref="CN22:CU22"/>
    <mergeCell ref="CV22:DE22"/>
    <mergeCell ref="DH23:DT23"/>
    <mergeCell ref="DU23:EG23"/>
    <mergeCell ref="EH23:ET23"/>
    <mergeCell ref="EU23:FG23"/>
    <mergeCell ref="A23:H23"/>
    <mergeCell ref="I23:CM23"/>
    <mergeCell ref="CN23:CU23"/>
    <mergeCell ref="CV23:DE23"/>
    <mergeCell ref="DH25:DT25"/>
    <mergeCell ref="DU25:EG25"/>
    <mergeCell ref="EH25:ET25"/>
    <mergeCell ref="EU25:FG25"/>
    <mergeCell ref="A25:H25"/>
    <mergeCell ref="I25:CM25"/>
    <mergeCell ref="CN25:CU25"/>
    <mergeCell ref="CV25:DE25"/>
    <mergeCell ref="DH26:DT26"/>
    <mergeCell ref="DU26:EG26"/>
    <mergeCell ref="EH26:ET26"/>
    <mergeCell ref="EU26:FG26"/>
    <mergeCell ref="A26:H26"/>
    <mergeCell ref="I26:CM26"/>
    <mergeCell ref="CN26:CU26"/>
    <mergeCell ref="CV26:DE26"/>
    <mergeCell ref="CN27:CU27"/>
    <mergeCell ref="CV27:DE27"/>
    <mergeCell ref="EH28:ET28"/>
    <mergeCell ref="EU28:FG28"/>
    <mergeCell ref="A28:H28"/>
    <mergeCell ref="I28:CM28"/>
    <mergeCell ref="CN28:CU28"/>
    <mergeCell ref="CV28:DE28"/>
    <mergeCell ref="DU28:EG28"/>
    <mergeCell ref="DH28:DT28"/>
    <mergeCell ref="CN32:CU32"/>
    <mergeCell ref="CV32:DE32"/>
    <mergeCell ref="DH32:DT32"/>
    <mergeCell ref="EH32:ET32"/>
    <mergeCell ref="EU32:FG32"/>
    <mergeCell ref="EU33:FG33"/>
    <mergeCell ref="DU29:EG29"/>
    <mergeCell ref="EH29:ET29"/>
    <mergeCell ref="A30:H30"/>
    <mergeCell ref="CN30:CU30"/>
    <mergeCell ref="CV30:DE30"/>
    <mergeCell ref="DH30:DT30"/>
    <mergeCell ref="DU30:EG30"/>
    <mergeCell ref="EH30:ET30"/>
    <mergeCell ref="I29:CM29"/>
    <mergeCell ref="I30:CM30"/>
    <mergeCell ref="CV29:DE29"/>
    <mergeCell ref="DH29:DT29"/>
    <mergeCell ref="EU29:FG29"/>
    <mergeCell ref="EU30:FG30"/>
    <mergeCell ref="I33:CM33"/>
    <mergeCell ref="A32:H32"/>
    <mergeCell ref="DU32:EG32"/>
    <mergeCell ref="I32:CM32"/>
    <mergeCell ref="AI45:AK45"/>
    <mergeCell ref="A49:FH49"/>
    <mergeCell ref="A51:CM51"/>
    <mergeCell ref="A52:FH52"/>
    <mergeCell ref="A53:FH53"/>
    <mergeCell ref="A54:FH54"/>
    <mergeCell ref="I36:CM36"/>
    <mergeCell ref="CN36:CU36"/>
    <mergeCell ref="CV36:DE36"/>
    <mergeCell ref="DH36:DT36"/>
    <mergeCell ref="DU36:EG36"/>
    <mergeCell ref="EH36:ET36"/>
    <mergeCell ref="EU36:FG36"/>
    <mergeCell ref="I45:O45"/>
    <mergeCell ref="Q45:AE45"/>
    <mergeCell ref="A35:H35"/>
    <mergeCell ref="I35:CM35"/>
    <mergeCell ref="CN35:CU35"/>
    <mergeCell ref="CV35:DE35"/>
    <mergeCell ref="DH35:DT35"/>
    <mergeCell ref="DU35:EG35"/>
    <mergeCell ref="EH35:ET35"/>
    <mergeCell ref="EU35:FG35"/>
    <mergeCell ref="A36:H36"/>
    <mergeCell ref="EH34:ET34"/>
    <mergeCell ref="EU34:FG34"/>
    <mergeCell ref="A33:H33"/>
    <mergeCell ref="CN33:CU33"/>
    <mergeCell ref="CV33:DE33"/>
    <mergeCell ref="DH33:DT33"/>
    <mergeCell ref="DU33:EG33"/>
    <mergeCell ref="EH33:ET33"/>
    <mergeCell ref="A34:H34"/>
    <mergeCell ref="CN34:CU34"/>
    <mergeCell ref="CV34:DE34"/>
    <mergeCell ref="DH34:DT34"/>
    <mergeCell ref="DU34:EG34"/>
    <mergeCell ref="I34:CM34"/>
    <mergeCell ref="A66:FH66"/>
    <mergeCell ref="A67:FH67"/>
    <mergeCell ref="A60:FG60"/>
    <mergeCell ref="A61:FH61"/>
    <mergeCell ref="A62:FH62"/>
    <mergeCell ref="A63:FH63"/>
    <mergeCell ref="A64:FG64"/>
    <mergeCell ref="A65:FH65"/>
    <mergeCell ref="AQ39:BH39"/>
    <mergeCell ref="BK39:BV39"/>
    <mergeCell ref="BY39:CR39"/>
    <mergeCell ref="AQ40:BH40"/>
    <mergeCell ref="BK40:BV40"/>
    <mergeCell ref="BY40:CR40"/>
    <mergeCell ref="BG42:BX42"/>
    <mergeCell ref="CA42:CR42"/>
    <mergeCell ref="AM43:BD43"/>
    <mergeCell ref="BG43:BX43"/>
    <mergeCell ref="CA43:CR43"/>
    <mergeCell ref="AD42:BD42"/>
    <mergeCell ref="A59:FG59"/>
    <mergeCell ref="A56:FH56"/>
    <mergeCell ref="A55:FH55"/>
    <mergeCell ref="AF45:AH45"/>
    <mergeCell ref="A24:H24"/>
    <mergeCell ref="I24:CM24"/>
    <mergeCell ref="CN24:CU24"/>
    <mergeCell ref="CV24:DE24"/>
    <mergeCell ref="DH24:DT24"/>
    <mergeCell ref="DU24:EG24"/>
    <mergeCell ref="EH24:ET24"/>
    <mergeCell ref="EU24:FG24"/>
    <mergeCell ref="A31:H31"/>
    <mergeCell ref="I31:CM31"/>
    <mergeCell ref="CN31:CU31"/>
    <mergeCell ref="CV31:DE31"/>
    <mergeCell ref="DH31:DT31"/>
    <mergeCell ref="DU31:EG31"/>
    <mergeCell ref="EH31:ET31"/>
    <mergeCell ref="EU31:FG31"/>
    <mergeCell ref="A29:H29"/>
    <mergeCell ref="CN29:CU29"/>
    <mergeCell ref="DH27:DT27"/>
    <mergeCell ref="DU27:EG27"/>
    <mergeCell ref="EH27:ET27"/>
    <mergeCell ref="EU27:FG27"/>
    <mergeCell ref="A27:H27"/>
    <mergeCell ref="I27:CM27"/>
  </mergeCells>
  <pageMargins left="0" right="0" top="0" bottom="0" header="0" footer="0"/>
  <pageSetup paperSize="9" scale="80" fitToHeight="2"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36" max="1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CC"/>
  </sheetPr>
  <dimension ref="A1:L162"/>
  <sheetViews>
    <sheetView tabSelected="1" view="pageBreakPreview" topLeftCell="A148" zoomScale="93" zoomScaleNormal="100" zoomScaleSheetLayoutView="93" workbookViewId="0">
      <selection activeCell="O23" sqref="O23"/>
    </sheetView>
  </sheetViews>
  <sheetFormatPr defaultRowHeight="12.75" x14ac:dyDescent="0.2"/>
  <cols>
    <col min="1" max="1" width="5.7109375" style="63" customWidth="1"/>
    <col min="2" max="2" width="18.5703125" customWidth="1"/>
    <col min="3" max="3" width="20.7109375" customWidth="1"/>
    <col min="4" max="4" width="15.140625" customWidth="1"/>
    <col min="5" max="5" width="19" customWidth="1"/>
    <col min="6" max="6" width="20.7109375" customWidth="1"/>
    <col min="7" max="7" width="17.7109375" customWidth="1"/>
    <col min="8" max="8" width="16.5703125" customWidth="1"/>
    <col min="9" max="9" width="16.85546875" customWidth="1"/>
    <col min="10" max="10" width="14.5703125" customWidth="1"/>
    <col min="11" max="11" width="14.85546875" customWidth="1"/>
  </cols>
  <sheetData>
    <row r="1" spans="1:11" x14ac:dyDescent="0.2">
      <c r="A1" s="456" t="s">
        <v>477</v>
      </c>
      <c r="B1" s="456"/>
      <c r="C1" s="456"/>
      <c r="D1" s="456"/>
      <c r="E1" s="456"/>
      <c r="F1" s="456"/>
      <c r="G1" s="456"/>
      <c r="H1" s="456"/>
    </row>
    <row r="2" spans="1:11" x14ac:dyDescent="0.2">
      <c r="A2" s="456" t="s">
        <v>478</v>
      </c>
      <c r="B2" s="456"/>
      <c r="C2" s="456"/>
      <c r="D2" s="456"/>
      <c r="E2" s="456"/>
      <c r="F2" s="456"/>
      <c r="G2" s="456"/>
      <c r="H2" s="456"/>
    </row>
    <row r="3" spans="1:11" x14ac:dyDescent="0.2">
      <c r="A3" s="456" t="s">
        <v>659</v>
      </c>
      <c r="B3" s="456"/>
      <c r="C3" s="456"/>
      <c r="D3" s="456"/>
      <c r="E3" s="456"/>
      <c r="F3" s="456"/>
      <c r="G3" s="456"/>
      <c r="H3" s="456"/>
    </row>
    <row r="4" spans="1:11" x14ac:dyDescent="0.2">
      <c r="A4" s="290"/>
      <c r="B4" s="290"/>
      <c r="C4" s="290"/>
      <c r="D4" s="290"/>
      <c r="E4" s="290"/>
      <c r="F4" s="290"/>
      <c r="G4" s="290"/>
      <c r="H4" s="290"/>
    </row>
    <row r="5" spans="1:11" x14ac:dyDescent="0.2">
      <c r="A5" s="307"/>
      <c r="B5" s="307"/>
      <c r="C5" s="307"/>
      <c r="D5" s="459" t="s">
        <v>599</v>
      </c>
      <c r="E5" s="459"/>
      <c r="F5" s="459"/>
      <c r="G5" s="307"/>
      <c r="H5" s="307"/>
    </row>
    <row r="6" spans="1:11" x14ac:dyDescent="0.2">
      <c r="A6" s="456" t="s">
        <v>334</v>
      </c>
      <c r="B6" s="456"/>
      <c r="C6" s="456"/>
      <c r="D6" s="456"/>
      <c r="E6" s="456"/>
      <c r="F6" s="456"/>
      <c r="G6" s="456"/>
      <c r="H6" s="456"/>
    </row>
    <row r="7" spans="1:11" x14ac:dyDescent="0.2">
      <c r="A7" s="458" t="s">
        <v>556</v>
      </c>
      <c r="B7" s="458"/>
      <c r="C7" s="19"/>
      <c r="D7" s="19"/>
      <c r="E7" s="19"/>
      <c r="F7" s="19"/>
      <c r="G7" s="19"/>
      <c r="H7" s="19"/>
    </row>
    <row r="8" spans="1:11" x14ac:dyDescent="0.2">
      <c r="A8" s="9"/>
      <c r="B8" s="18"/>
      <c r="C8" s="19"/>
      <c r="D8" s="19"/>
      <c r="E8" s="19"/>
      <c r="F8" s="19"/>
      <c r="G8" s="19"/>
      <c r="H8" s="19"/>
    </row>
    <row r="9" spans="1:11" x14ac:dyDescent="0.2">
      <c r="A9" s="458" t="s">
        <v>479</v>
      </c>
      <c r="B9" s="458"/>
      <c r="C9" s="458"/>
      <c r="D9" s="160">
        <v>130</v>
      </c>
      <c r="E9" s="19"/>
      <c r="F9" s="19"/>
      <c r="G9" s="19"/>
      <c r="H9" s="19"/>
    </row>
    <row r="10" spans="1:11" x14ac:dyDescent="0.2">
      <c r="A10" s="9"/>
      <c r="B10" s="18"/>
      <c r="C10" s="19"/>
      <c r="D10" s="19"/>
      <c r="E10" s="19"/>
      <c r="F10" s="19"/>
      <c r="G10" s="19"/>
      <c r="H10" s="19"/>
    </row>
    <row r="11" spans="1:11" ht="15.75" x14ac:dyDescent="0.2">
      <c r="A11" s="457" t="s">
        <v>557</v>
      </c>
      <c r="B11" s="457"/>
      <c r="C11" s="457"/>
      <c r="D11" s="457"/>
      <c r="E11" s="457"/>
      <c r="F11" s="457"/>
      <c r="G11" s="19"/>
      <c r="H11" s="19"/>
    </row>
    <row r="12" spans="1:11" x14ac:dyDescent="0.2">
      <c r="A12" s="156"/>
      <c r="B12" s="19"/>
      <c r="C12" s="19"/>
      <c r="D12" s="19"/>
      <c r="E12" s="19"/>
      <c r="F12" s="19"/>
      <c r="G12" s="19"/>
      <c r="H12" s="19"/>
    </row>
    <row r="13" spans="1:11" ht="95.25" customHeight="1" x14ac:dyDescent="0.2">
      <c r="A13" s="8" t="s">
        <v>208</v>
      </c>
      <c r="B13" s="8" t="s">
        <v>486</v>
      </c>
      <c r="C13" s="420" t="s">
        <v>482</v>
      </c>
      <c r="D13" s="421"/>
      <c r="E13" s="421"/>
      <c r="F13" s="422"/>
      <c r="G13" s="8" t="s">
        <v>489</v>
      </c>
      <c r="H13" s="8" t="s">
        <v>481</v>
      </c>
      <c r="I13" s="8" t="s">
        <v>591</v>
      </c>
      <c r="J13" s="8" t="s">
        <v>485</v>
      </c>
      <c r="K13" s="8" t="s">
        <v>484</v>
      </c>
    </row>
    <row r="14" spans="1:11" x14ac:dyDescent="0.2">
      <c r="A14" s="7">
        <v>1</v>
      </c>
      <c r="B14" s="20">
        <v>2024</v>
      </c>
      <c r="C14" s="420" t="s">
        <v>611</v>
      </c>
      <c r="D14" s="421"/>
      <c r="E14" s="421"/>
      <c r="F14" s="422"/>
      <c r="G14" s="7">
        <v>93</v>
      </c>
      <c r="H14" s="14">
        <v>1275736</v>
      </c>
      <c r="I14" s="460"/>
      <c r="J14" s="14">
        <v>-26857.599999999999</v>
      </c>
      <c r="K14" s="118">
        <f>H14+I14+J14</f>
        <v>1248878.3999999999</v>
      </c>
    </row>
    <row r="15" spans="1:11" x14ac:dyDescent="0.2">
      <c r="A15" s="7">
        <v>2</v>
      </c>
      <c r="B15" s="7">
        <v>2024</v>
      </c>
      <c r="C15" s="420" t="s">
        <v>612</v>
      </c>
      <c r="D15" s="421"/>
      <c r="E15" s="421"/>
      <c r="F15" s="422"/>
      <c r="G15" s="7">
        <v>113</v>
      </c>
      <c r="H15" s="14">
        <v>5316735.2</v>
      </c>
      <c r="I15" s="461"/>
      <c r="J15" s="14">
        <v>47470.85</v>
      </c>
      <c r="K15" s="118">
        <f>H15+I15+J15</f>
        <v>5364206.05</v>
      </c>
    </row>
    <row r="16" spans="1:11" x14ac:dyDescent="0.2">
      <c r="A16" s="7">
        <v>3</v>
      </c>
      <c r="B16" s="7">
        <v>2024</v>
      </c>
      <c r="C16" s="420" t="s">
        <v>661</v>
      </c>
      <c r="D16" s="421"/>
      <c r="E16" s="421"/>
      <c r="F16" s="422"/>
      <c r="G16" s="7">
        <v>45</v>
      </c>
      <c r="H16" s="14">
        <v>4829430.95</v>
      </c>
      <c r="I16" s="461"/>
      <c r="J16" s="14">
        <v>-205507.7</v>
      </c>
      <c r="K16" s="118">
        <f t="shared" ref="K16:K29" si="0">H16+I16+J16</f>
        <v>4623923.25</v>
      </c>
    </row>
    <row r="17" spans="1:11" x14ac:dyDescent="0.2">
      <c r="A17" s="7">
        <v>4</v>
      </c>
      <c r="B17" s="7">
        <v>2024</v>
      </c>
      <c r="C17" s="420" t="s">
        <v>614</v>
      </c>
      <c r="D17" s="421"/>
      <c r="E17" s="421"/>
      <c r="F17" s="422"/>
      <c r="G17" s="7">
        <v>65</v>
      </c>
      <c r="H17" s="14">
        <v>894427.95</v>
      </c>
      <c r="I17" s="461"/>
      <c r="J17" s="14"/>
      <c r="K17" s="118">
        <f t="shared" si="0"/>
        <v>894427.95</v>
      </c>
    </row>
    <row r="18" spans="1:11" x14ac:dyDescent="0.2">
      <c r="A18" s="7">
        <v>5</v>
      </c>
      <c r="B18" s="7">
        <v>2024</v>
      </c>
      <c r="C18" s="420" t="s">
        <v>613</v>
      </c>
      <c r="D18" s="421"/>
      <c r="E18" s="421"/>
      <c r="F18" s="422"/>
      <c r="G18" s="7">
        <v>60</v>
      </c>
      <c r="H18" s="14">
        <v>2715647.41</v>
      </c>
      <c r="I18" s="461"/>
      <c r="J18" s="14">
        <v>-44518.81</v>
      </c>
      <c r="K18" s="118">
        <f t="shared" si="0"/>
        <v>2671128.6</v>
      </c>
    </row>
    <row r="19" spans="1:11" x14ac:dyDescent="0.2">
      <c r="A19" s="7">
        <v>6</v>
      </c>
      <c r="B19" s="7">
        <v>2024</v>
      </c>
      <c r="C19" s="420" t="s">
        <v>615</v>
      </c>
      <c r="D19" s="421"/>
      <c r="E19" s="421"/>
      <c r="F19" s="422"/>
      <c r="G19" s="7">
        <v>40</v>
      </c>
      <c r="H19" s="14">
        <v>518355.20000000001</v>
      </c>
      <c r="I19" s="461"/>
      <c r="J19" s="14"/>
      <c r="K19" s="118">
        <f t="shared" si="0"/>
        <v>518355.20000000001</v>
      </c>
    </row>
    <row r="20" spans="1:11" x14ac:dyDescent="0.2">
      <c r="A20" s="7">
        <v>7</v>
      </c>
      <c r="B20" s="7">
        <v>2024</v>
      </c>
      <c r="C20" s="420" t="s">
        <v>616</v>
      </c>
      <c r="D20" s="421"/>
      <c r="E20" s="421"/>
      <c r="F20" s="422"/>
      <c r="G20" s="7">
        <v>61</v>
      </c>
      <c r="H20" s="14">
        <v>2634747.9900000002</v>
      </c>
      <c r="I20" s="461"/>
      <c r="J20" s="14"/>
      <c r="K20" s="118">
        <f t="shared" si="0"/>
        <v>2634747.9900000002</v>
      </c>
    </row>
    <row r="21" spans="1:11" x14ac:dyDescent="0.2">
      <c r="A21" s="7">
        <v>8</v>
      </c>
      <c r="B21" s="7">
        <v>2024</v>
      </c>
      <c r="C21" s="420" t="s">
        <v>662</v>
      </c>
      <c r="D21" s="421"/>
      <c r="E21" s="421"/>
      <c r="F21" s="422"/>
      <c r="G21" s="7">
        <v>20</v>
      </c>
      <c r="H21" s="14">
        <v>1989425.4</v>
      </c>
      <c r="I21" s="461"/>
      <c r="J21" s="14"/>
      <c r="K21" s="118">
        <f t="shared" si="0"/>
        <v>1989425.4</v>
      </c>
    </row>
    <row r="22" spans="1:11" ht="12.75" customHeight="1" x14ac:dyDescent="0.2">
      <c r="A22" s="7">
        <v>9</v>
      </c>
      <c r="B22" s="7">
        <v>2024</v>
      </c>
      <c r="C22" s="420" t="s">
        <v>664</v>
      </c>
      <c r="D22" s="423"/>
      <c r="E22" s="423"/>
      <c r="F22" s="424"/>
      <c r="G22" s="7">
        <v>1</v>
      </c>
      <c r="H22" s="14">
        <v>135990.63</v>
      </c>
      <c r="I22" s="461"/>
      <c r="J22" s="14"/>
      <c r="K22" s="118">
        <f t="shared" si="0"/>
        <v>135990.63</v>
      </c>
    </row>
    <row r="23" spans="1:11" x14ac:dyDescent="0.2">
      <c r="A23" s="7">
        <v>10</v>
      </c>
      <c r="B23" s="7">
        <v>2024</v>
      </c>
      <c r="C23" s="420" t="s">
        <v>617</v>
      </c>
      <c r="D23" s="421"/>
      <c r="E23" s="421"/>
      <c r="F23" s="422"/>
      <c r="G23" s="7">
        <v>66</v>
      </c>
      <c r="H23" s="14">
        <v>2938241.46</v>
      </c>
      <c r="I23" s="461"/>
      <c r="J23" s="14"/>
      <c r="K23" s="118">
        <f t="shared" si="0"/>
        <v>2938241.46</v>
      </c>
    </row>
    <row r="24" spans="1:11" x14ac:dyDescent="0.2">
      <c r="A24" s="7">
        <v>11</v>
      </c>
      <c r="B24" s="7">
        <v>2024</v>
      </c>
      <c r="C24" s="420" t="s">
        <v>663</v>
      </c>
      <c r="D24" s="421"/>
      <c r="E24" s="421"/>
      <c r="F24" s="422"/>
      <c r="G24" s="7">
        <v>38</v>
      </c>
      <c r="H24" s="14">
        <v>3831014.08</v>
      </c>
      <c r="I24" s="461"/>
      <c r="J24" s="14"/>
      <c r="K24" s="118">
        <f t="shared" si="0"/>
        <v>3831014.08</v>
      </c>
    </row>
    <row r="25" spans="1:11" x14ac:dyDescent="0.2">
      <c r="A25" s="7">
        <v>12</v>
      </c>
      <c r="B25" s="7">
        <v>2024</v>
      </c>
      <c r="C25" s="420" t="s">
        <v>669</v>
      </c>
      <c r="D25" s="423"/>
      <c r="E25" s="423"/>
      <c r="F25" s="424"/>
      <c r="G25" s="7">
        <v>14</v>
      </c>
      <c r="H25" s="14">
        <v>1921004.12</v>
      </c>
      <c r="I25" s="461"/>
      <c r="J25" s="14"/>
      <c r="K25" s="118">
        <f t="shared" si="0"/>
        <v>1921004.12</v>
      </c>
    </row>
    <row r="26" spans="1:11" x14ac:dyDescent="0.2">
      <c r="A26" s="7">
        <v>13</v>
      </c>
      <c r="B26" s="7">
        <v>2024</v>
      </c>
      <c r="C26" s="420" t="s">
        <v>618</v>
      </c>
      <c r="D26" s="421"/>
      <c r="E26" s="421"/>
      <c r="F26" s="422"/>
      <c r="G26" s="7">
        <v>39</v>
      </c>
      <c r="H26" s="14">
        <v>330250.32</v>
      </c>
      <c r="I26" s="461"/>
      <c r="J26" s="14">
        <v>206406.45</v>
      </c>
      <c r="K26" s="118">
        <f t="shared" si="0"/>
        <v>536656.77</v>
      </c>
    </row>
    <row r="27" spans="1:11" x14ac:dyDescent="0.2">
      <c r="A27" s="7">
        <v>14</v>
      </c>
      <c r="B27" s="7">
        <v>2024</v>
      </c>
      <c r="C27" s="420" t="s">
        <v>619</v>
      </c>
      <c r="D27" s="421"/>
      <c r="E27" s="421"/>
      <c r="F27" s="422"/>
      <c r="G27" s="7">
        <v>45</v>
      </c>
      <c r="H27" s="14">
        <v>2359496.9300000002</v>
      </c>
      <c r="I27" s="461"/>
      <c r="J27" s="14">
        <v>-356150.48</v>
      </c>
      <c r="K27" s="118">
        <f t="shared" si="0"/>
        <v>2003346.45</v>
      </c>
    </row>
    <row r="28" spans="1:11" x14ac:dyDescent="0.2">
      <c r="A28" s="7">
        <v>15</v>
      </c>
      <c r="B28" s="7">
        <v>2024</v>
      </c>
      <c r="C28" s="420" t="s">
        <v>660</v>
      </c>
      <c r="D28" s="421"/>
      <c r="E28" s="421"/>
      <c r="F28" s="422"/>
      <c r="G28" s="7">
        <v>5</v>
      </c>
      <c r="H28" s="14">
        <v>504080.8</v>
      </c>
      <c r="I28" s="461"/>
      <c r="J28" s="14"/>
      <c r="K28" s="118">
        <f t="shared" si="0"/>
        <v>504080.8</v>
      </c>
    </row>
    <row r="29" spans="1:11" x14ac:dyDescent="0.2">
      <c r="A29" s="335">
        <v>16</v>
      </c>
      <c r="B29" s="336">
        <v>2024</v>
      </c>
      <c r="C29" s="420" t="s">
        <v>665</v>
      </c>
      <c r="D29" s="423"/>
      <c r="E29" s="423"/>
      <c r="F29" s="424"/>
      <c r="G29" s="7">
        <v>3</v>
      </c>
      <c r="H29" s="14">
        <v>411643.74</v>
      </c>
      <c r="I29" s="334"/>
      <c r="J29" s="14"/>
      <c r="K29" s="118">
        <f t="shared" si="0"/>
        <v>411643.74</v>
      </c>
    </row>
    <row r="30" spans="1:11" x14ac:dyDescent="0.2">
      <c r="A30" s="445"/>
      <c r="B30" s="447"/>
      <c r="C30" s="97"/>
      <c r="D30" s="16" t="s">
        <v>209</v>
      </c>
      <c r="E30" s="16" t="s">
        <v>209</v>
      </c>
      <c r="F30" s="17" t="s">
        <v>209</v>
      </c>
      <c r="G30" s="16" t="s">
        <v>209</v>
      </c>
      <c r="H30" s="16" t="s">
        <v>209</v>
      </c>
      <c r="I30" s="17" t="s">
        <v>209</v>
      </c>
      <c r="J30" s="17"/>
      <c r="K30" s="34">
        <f>SUM(K14:K29)</f>
        <v>32227070.890000001</v>
      </c>
    </row>
    <row r="31" spans="1:11" x14ac:dyDescent="0.2">
      <c r="A31" s="7">
        <v>1</v>
      </c>
      <c r="B31" s="20">
        <v>2025</v>
      </c>
      <c r="C31" s="420" t="s">
        <v>611</v>
      </c>
      <c r="D31" s="421"/>
      <c r="E31" s="421"/>
      <c r="F31" s="422"/>
      <c r="G31" s="7">
        <v>95</v>
      </c>
      <c r="H31" s="14">
        <v>1289755.1499999999</v>
      </c>
      <c r="I31" s="462"/>
      <c r="J31" s="15"/>
      <c r="K31" s="118">
        <f>H31+I31+J31</f>
        <v>1289755.1499999999</v>
      </c>
    </row>
    <row r="32" spans="1:11" x14ac:dyDescent="0.2">
      <c r="A32" s="7">
        <v>2</v>
      </c>
      <c r="B32" s="7">
        <v>2025</v>
      </c>
      <c r="C32" s="420" t="s">
        <v>612</v>
      </c>
      <c r="D32" s="421"/>
      <c r="E32" s="421"/>
      <c r="F32" s="422"/>
      <c r="G32" s="7">
        <v>112</v>
      </c>
      <c r="H32" s="14">
        <v>5379619.8399999999</v>
      </c>
      <c r="I32" s="463"/>
      <c r="J32" s="15"/>
      <c r="K32" s="118">
        <f>H32+I32+J32</f>
        <v>5379619.8399999999</v>
      </c>
    </row>
    <row r="33" spans="1:11" x14ac:dyDescent="0.2">
      <c r="A33" s="7">
        <v>3</v>
      </c>
      <c r="B33" s="7">
        <v>2025</v>
      </c>
      <c r="C33" s="420" t="s">
        <v>666</v>
      </c>
      <c r="D33" s="421"/>
      <c r="E33" s="421"/>
      <c r="F33" s="422"/>
      <c r="G33" s="7">
        <v>47</v>
      </c>
      <c r="H33" s="14">
        <v>4896272.9400000004</v>
      </c>
      <c r="I33" s="463"/>
      <c r="J33" s="15"/>
      <c r="K33" s="118">
        <f t="shared" ref="K33:K46" si="1">H33+I33+J33</f>
        <v>4896272.9400000004</v>
      </c>
    </row>
    <row r="34" spans="1:11" x14ac:dyDescent="0.2">
      <c r="A34" s="7">
        <v>4</v>
      </c>
      <c r="B34" s="7">
        <v>2025</v>
      </c>
      <c r="C34" s="420" t="s">
        <v>614</v>
      </c>
      <c r="D34" s="421"/>
      <c r="E34" s="421"/>
      <c r="F34" s="422"/>
      <c r="G34" s="7">
        <v>65</v>
      </c>
      <c r="H34" s="14">
        <v>904256.6</v>
      </c>
      <c r="I34" s="463"/>
      <c r="J34" s="15"/>
      <c r="K34" s="118">
        <f t="shared" si="1"/>
        <v>904256.6</v>
      </c>
    </row>
    <row r="35" spans="1:11" x14ac:dyDescent="0.2">
      <c r="A35" s="7">
        <v>5</v>
      </c>
      <c r="B35" s="7">
        <v>2025</v>
      </c>
      <c r="C35" s="420" t="s">
        <v>613</v>
      </c>
      <c r="D35" s="421"/>
      <c r="E35" s="421"/>
      <c r="F35" s="422"/>
      <c r="G35" s="7">
        <v>61</v>
      </c>
      <c r="H35" s="14">
        <v>2747766.96</v>
      </c>
      <c r="I35" s="463"/>
      <c r="J35" s="15"/>
      <c r="K35" s="118">
        <f t="shared" si="1"/>
        <v>2747766.96</v>
      </c>
    </row>
    <row r="36" spans="1:11" x14ac:dyDescent="0.2">
      <c r="A36" s="7">
        <v>6</v>
      </c>
      <c r="B36" s="7">
        <v>2025</v>
      </c>
      <c r="C36" s="420" t="s">
        <v>615</v>
      </c>
      <c r="D36" s="421"/>
      <c r="E36" s="421"/>
      <c r="F36" s="422"/>
      <c r="G36" s="7">
        <v>40</v>
      </c>
      <c r="H36" s="14">
        <v>524051.6</v>
      </c>
      <c r="I36" s="463"/>
      <c r="J36" s="15"/>
      <c r="K36" s="118">
        <f t="shared" si="1"/>
        <v>524051.6</v>
      </c>
    </row>
    <row r="37" spans="1:11" x14ac:dyDescent="0.2">
      <c r="A37" s="7">
        <v>7</v>
      </c>
      <c r="B37" s="7">
        <v>2025</v>
      </c>
      <c r="C37" s="420" t="s">
        <v>616</v>
      </c>
      <c r="D37" s="421"/>
      <c r="E37" s="421"/>
      <c r="F37" s="422"/>
      <c r="G37" s="7">
        <v>61</v>
      </c>
      <c r="H37" s="14">
        <v>2665911.06</v>
      </c>
      <c r="I37" s="463"/>
      <c r="J37" s="15"/>
      <c r="K37" s="118">
        <f t="shared" si="1"/>
        <v>2665911.06</v>
      </c>
    </row>
    <row r="38" spans="1:11" x14ac:dyDescent="0.2">
      <c r="A38" s="7">
        <v>8</v>
      </c>
      <c r="B38" s="7">
        <v>2025</v>
      </c>
      <c r="C38" s="420" t="s">
        <v>667</v>
      </c>
      <c r="D38" s="421"/>
      <c r="E38" s="421"/>
      <c r="F38" s="422"/>
      <c r="G38" s="7">
        <v>20</v>
      </c>
      <c r="H38" s="14">
        <v>2016960.2</v>
      </c>
      <c r="I38" s="463"/>
      <c r="J38" s="15"/>
      <c r="K38" s="118">
        <f t="shared" si="1"/>
        <v>2016960.2</v>
      </c>
    </row>
    <row r="39" spans="1:11" ht="12.75" customHeight="1" x14ac:dyDescent="0.2">
      <c r="A39" s="7">
        <v>9</v>
      </c>
      <c r="B39" s="7">
        <v>2025</v>
      </c>
      <c r="C39" s="420" t="s">
        <v>664</v>
      </c>
      <c r="D39" s="423"/>
      <c r="E39" s="423"/>
      <c r="F39" s="424"/>
      <c r="G39" s="7">
        <v>1</v>
      </c>
      <c r="H39" s="14">
        <v>137799.71</v>
      </c>
      <c r="I39" s="463"/>
      <c r="J39" s="15"/>
      <c r="K39" s="118">
        <f t="shared" si="1"/>
        <v>137799.71</v>
      </c>
    </row>
    <row r="40" spans="1:11" x14ac:dyDescent="0.2">
      <c r="A40" s="7">
        <v>10</v>
      </c>
      <c r="B40" s="7">
        <v>2025</v>
      </c>
      <c r="C40" s="420" t="s">
        <v>617</v>
      </c>
      <c r="D40" s="421"/>
      <c r="E40" s="421"/>
      <c r="F40" s="422"/>
      <c r="G40" s="7">
        <v>66</v>
      </c>
      <c r="H40" s="14">
        <v>2972993.76</v>
      </c>
      <c r="I40" s="463"/>
      <c r="J40" s="15"/>
      <c r="K40" s="118">
        <f t="shared" si="1"/>
        <v>2972993.76</v>
      </c>
    </row>
    <row r="41" spans="1:11" x14ac:dyDescent="0.2">
      <c r="A41" s="7">
        <v>11</v>
      </c>
      <c r="B41" s="7">
        <v>2025</v>
      </c>
      <c r="C41" s="420" t="s">
        <v>663</v>
      </c>
      <c r="D41" s="421"/>
      <c r="E41" s="421"/>
      <c r="F41" s="422"/>
      <c r="G41" s="7">
        <v>38</v>
      </c>
      <c r="H41" s="14">
        <v>3884037.38</v>
      </c>
      <c r="I41" s="463"/>
      <c r="J41" s="15"/>
      <c r="K41" s="118">
        <f t="shared" si="1"/>
        <v>3884037.38</v>
      </c>
    </row>
    <row r="42" spans="1:11" x14ac:dyDescent="0.2">
      <c r="A42" s="7">
        <v>12</v>
      </c>
      <c r="B42" s="7">
        <v>2025</v>
      </c>
      <c r="C42" s="420" t="s">
        <v>669</v>
      </c>
      <c r="D42" s="423"/>
      <c r="E42" s="423"/>
      <c r="F42" s="424"/>
      <c r="G42" s="7">
        <v>14</v>
      </c>
      <c r="H42" s="14">
        <v>1946559.3</v>
      </c>
      <c r="I42" s="463"/>
      <c r="J42" s="15"/>
      <c r="K42" s="118">
        <f t="shared" si="1"/>
        <v>1946559.3</v>
      </c>
    </row>
    <row r="43" spans="1:11" ht="12.75" customHeight="1" x14ac:dyDescent="0.2">
      <c r="A43" s="7">
        <v>13</v>
      </c>
      <c r="B43" s="7">
        <v>2025</v>
      </c>
      <c r="C43" s="420" t="s">
        <v>618</v>
      </c>
      <c r="D43" s="421"/>
      <c r="E43" s="421"/>
      <c r="F43" s="422"/>
      <c r="G43" s="7">
        <v>24</v>
      </c>
      <c r="H43" s="14">
        <v>333879.36</v>
      </c>
      <c r="I43" s="463"/>
      <c r="J43" s="15"/>
      <c r="K43" s="118">
        <f t="shared" si="1"/>
        <v>333879.36</v>
      </c>
    </row>
    <row r="44" spans="1:11" ht="12.75" customHeight="1" x14ac:dyDescent="0.2">
      <c r="A44" s="7">
        <v>14</v>
      </c>
      <c r="B44" s="7">
        <v>2025</v>
      </c>
      <c r="C44" s="420" t="s">
        <v>619</v>
      </c>
      <c r="D44" s="421"/>
      <c r="E44" s="421"/>
      <c r="F44" s="422"/>
      <c r="G44" s="7">
        <v>53</v>
      </c>
      <c r="H44" s="14">
        <v>2387404.08</v>
      </c>
      <c r="I44" s="463"/>
      <c r="J44" s="15"/>
      <c r="K44" s="118">
        <f t="shared" si="1"/>
        <v>2387404.08</v>
      </c>
    </row>
    <row r="45" spans="1:11" x14ac:dyDescent="0.2">
      <c r="A45" s="7">
        <v>15</v>
      </c>
      <c r="B45" s="7">
        <v>2025</v>
      </c>
      <c r="C45" s="420" t="s">
        <v>668</v>
      </c>
      <c r="D45" s="421"/>
      <c r="E45" s="421"/>
      <c r="F45" s="422"/>
      <c r="G45" s="7">
        <v>5</v>
      </c>
      <c r="H45" s="14">
        <v>511057.55</v>
      </c>
      <c r="I45" s="464"/>
      <c r="J45" s="15"/>
      <c r="K45" s="118">
        <f t="shared" si="1"/>
        <v>511057.55</v>
      </c>
    </row>
    <row r="46" spans="1:11" x14ac:dyDescent="0.2">
      <c r="A46" s="335">
        <v>16</v>
      </c>
      <c r="B46" s="336">
        <v>2025</v>
      </c>
      <c r="C46" s="420" t="s">
        <v>665</v>
      </c>
      <c r="D46" s="423"/>
      <c r="E46" s="423"/>
      <c r="F46" s="424"/>
      <c r="G46" s="7">
        <v>3</v>
      </c>
      <c r="H46" s="14">
        <v>417119.85</v>
      </c>
      <c r="I46" s="334"/>
      <c r="J46" s="14"/>
      <c r="K46" s="118">
        <f t="shared" si="1"/>
        <v>417119.85</v>
      </c>
    </row>
    <row r="47" spans="1:11" x14ac:dyDescent="0.2">
      <c r="A47" s="445" t="s">
        <v>487</v>
      </c>
      <c r="B47" s="447"/>
      <c r="C47" s="97"/>
      <c r="D47" s="16" t="s">
        <v>209</v>
      </c>
      <c r="E47" s="16" t="s">
        <v>209</v>
      </c>
      <c r="F47" s="17" t="s">
        <v>209</v>
      </c>
      <c r="G47" s="16" t="s">
        <v>209</v>
      </c>
      <c r="H47" s="16" t="s">
        <v>209</v>
      </c>
      <c r="I47" s="17" t="s">
        <v>209</v>
      </c>
      <c r="J47" s="17"/>
      <c r="K47" s="34">
        <f>SUM(K31:K46)</f>
        <v>33015445.34</v>
      </c>
    </row>
    <row r="48" spans="1:11" x14ac:dyDescent="0.2">
      <c r="A48" s="7">
        <v>1</v>
      </c>
      <c r="B48" s="20">
        <v>2026</v>
      </c>
      <c r="C48" s="420" t="s">
        <v>611</v>
      </c>
      <c r="D48" s="421"/>
      <c r="E48" s="421"/>
      <c r="F48" s="422"/>
      <c r="G48" s="7">
        <v>95</v>
      </c>
      <c r="H48" s="14">
        <v>1289755.1499999999</v>
      </c>
      <c r="I48" s="462"/>
      <c r="J48" s="15"/>
      <c r="K48" s="118">
        <f>H48+I48+J48</f>
        <v>1289755.1499999999</v>
      </c>
    </row>
    <row r="49" spans="1:11" x14ac:dyDescent="0.2">
      <c r="A49" s="7">
        <v>2</v>
      </c>
      <c r="B49" s="7">
        <v>2026</v>
      </c>
      <c r="C49" s="420" t="s">
        <v>612</v>
      </c>
      <c r="D49" s="421"/>
      <c r="E49" s="421"/>
      <c r="F49" s="422"/>
      <c r="G49" s="7">
        <v>112</v>
      </c>
      <c r="H49" s="14">
        <v>5379619.8399999999</v>
      </c>
      <c r="I49" s="463"/>
      <c r="J49" s="15"/>
      <c r="K49" s="118">
        <f>H49+I49+J49</f>
        <v>5379619.8399999999</v>
      </c>
    </row>
    <row r="50" spans="1:11" x14ac:dyDescent="0.2">
      <c r="A50" s="7">
        <v>3</v>
      </c>
      <c r="B50" s="7">
        <v>2026</v>
      </c>
      <c r="C50" s="420" t="s">
        <v>661</v>
      </c>
      <c r="D50" s="421"/>
      <c r="E50" s="421"/>
      <c r="F50" s="422"/>
      <c r="G50" s="7">
        <v>47</v>
      </c>
      <c r="H50" s="14">
        <v>4896272.9400000004</v>
      </c>
      <c r="I50" s="463"/>
      <c r="J50" s="15"/>
      <c r="K50" s="118">
        <f t="shared" ref="K50:K63" si="2">H50+I50+J50</f>
        <v>4896272.9400000004</v>
      </c>
    </row>
    <row r="51" spans="1:11" x14ac:dyDescent="0.2">
      <c r="A51" s="7">
        <v>4</v>
      </c>
      <c r="B51" s="7">
        <v>2026</v>
      </c>
      <c r="C51" s="420" t="s">
        <v>614</v>
      </c>
      <c r="D51" s="421"/>
      <c r="E51" s="421"/>
      <c r="F51" s="422"/>
      <c r="G51" s="7">
        <v>65</v>
      </c>
      <c r="H51" s="14">
        <v>904256.6</v>
      </c>
      <c r="I51" s="463"/>
      <c r="J51" s="15"/>
      <c r="K51" s="118">
        <f t="shared" si="2"/>
        <v>904256.6</v>
      </c>
    </row>
    <row r="52" spans="1:11" x14ac:dyDescent="0.2">
      <c r="A52" s="7">
        <v>5</v>
      </c>
      <c r="B52" s="7">
        <v>2026</v>
      </c>
      <c r="C52" s="420" t="s">
        <v>613</v>
      </c>
      <c r="D52" s="421"/>
      <c r="E52" s="421"/>
      <c r="F52" s="422"/>
      <c r="G52" s="7">
        <v>61</v>
      </c>
      <c r="H52" s="14">
        <v>2747766.96</v>
      </c>
      <c r="I52" s="463"/>
      <c r="J52" s="15"/>
      <c r="K52" s="118">
        <f t="shared" si="2"/>
        <v>2747766.96</v>
      </c>
    </row>
    <row r="53" spans="1:11" ht="12.75" customHeight="1" x14ac:dyDescent="0.2">
      <c r="A53" s="7">
        <v>6</v>
      </c>
      <c r="B53" s="7">
        <v>2026</v>
      </c>
      <c r="C53" s="420" t="s">
        <v>615</v>
      </c>
      <c r="D53" s="421"/>
      <c r="E53" s="421"/>
      <c r="F53" s="422"/>
      <c r="G53" s="7">
        <v>40</v>
      </c>
      <c r="H53" s="14">
        <v>524051.6</v>
      </c>
      <c r="I53" s="463"/>
      <c r="J53" s="15"/>
      <c r="K53" s="118">
        <f t="shared" si="2"/>
        <v>524051.6</v>
      </c>
    </row>
    <row r="54" spans="1:11" x14ac:dyDescent="0.2">
      <c r="A54" s="7">
        <v>7</v>
      </c>
      <c r="B54" s="7">
        <v>2026</v>
      </c>
      <c r="C54" s="420" t="s">
        <v>616</v>
      </c>
      <c r="D54" s="421"/>
      <c r="E54" s="421"/>
      <c r="F54" s="422"/>
      <c r="G54" s="7">
        <v>61</v>
      </c>
      <c r="H54" s="14">
        <v>2665911.06</v>
      </c>
      <c r="I54" s="463"/>
      <c r="J54" s="15"/>
      <c r="K54" s="118">
        <f t="shared" si="2"/>
        <v>2665911.06</v>
      </c>
    </row>
    <row r="55" spans="1:11" x14ac:dyDescent="0.2">
      <c r="A55" s="7">
        <v>8</v>
      </c>
      <c r="B55" s="7">
        <v>2026</v>
      </c>
      <c r="C55" s="420" t="s">
        <v>667</v>
      </c>
      <c r="D55" s="421"/>
      <c r="E55" s="421"/>
      <c r="F55" s="422"/>
      <c r="G55" s="7">
        <v>20</v>
      </c>
      <c r="H55" s="14">
        <v>2016960.2</v>
      </c>
      <c r="I55" s="463"/>
      <c r="J55" s="15"/>
      <c r="K55" s="118">
        <f t="shared" si="2"/>
        <v>2016960.2</v>
      </c>
    </row>
    <row r="56" spans="1:11" ht="12.75" customHeight="1" x14ac:dyDescent="0.2">
      <c r="A56" s="7">
        <v>9</v>
      </c>
      <c r="B56" s="7">
        <v>2026</v>
      </c>
      <c r="C56" s="420" t="s">
        <v>664</v>
      </c>
      <c r="D56" s="423"/>
      <c r="E56" s="423"/>
      <c r="F56" s="424"/>
      <c r="G56" s="7">
        <v>1</v>
      </c>
      <c r="H56" s="14">
        <v>137799.71</v>
      </c>
      <c r="I56" s="463"/>
      <c r="J56" s="15"/>
      <c r="K56" s="118">
        <f t="shared" si="2"/>
        <v>137799.71</v>
      </c>
    </row>
    <row r="57" spans="1:11" x14ac:dyDescent="0.2">
      <c r="A57" s="7">
        <v>10</v>
      </c>
      <c r="B57" s="7">
        <v>2026</v>
      </c>
      <c r="C57" s="420" t="s">
        <v>617</v>
      </c>
      <c r="D57" s="421"/>
      <c r="E57" s="421"/>
      <c r="F57" s="422"/>
      <c r="G57" s="7">
        <v>66</v>
      </c>
      <c r="H57" s="14">
        <v>2972993.76</v>
      </c>
      <c r="I57" s="463"/>
      <c r="J57" s="15"/>
      <c r="K57" s="118">
        <f t="shared" si="2"/>
        <v>2972993.76</v>
      </c>
    </row>
    <row r="58" spans="1:11" x14ac:dyDescent="0.2">
      <c r="A58" s="7">
        <v>11</v>
      </c>
      <c r="B58" s="7">
        <v>2026</v>
      </c>
      <c r="C58" s="420" t="s">
        <v>663</v>
      </c>
      <c r="D58" s="421"/>
      <c r="E58" s="421"/>
      <c r="F58" s="422"/>
      <c r="G58" s="7">
        <v>38</v>
      </c>
      <c r="H58" s="14">
        <v>3884037.38</v>
      </c>
      <c r="I58" s="463"/>
      <c r="J58" s="15"/>
      <c r="K58" s="118">
        <f t="shared" si="2"/>
        <v>3884037.38</v>
      </c>
    </row>
    <row r="59" spans="1:11" x14ac:dyDescent="0.2">
      <c r="A59" s="7">
        <v>12</v>
      </c>
      <c r="B59" s="7">
        <v>2026</v>
      </c>
      <c r="C59" s="420" t="s">
        <v>669</v>
      </c>
      <c r="D59" s="423"/>
      <c r="E59" s="423"/>
      <c r="F59" s="424"/>
      <c r="G59" s="7">
        <v>14</v>
      </c>
      <c r="H59" s="14">
        <v>1946559.3</v>
      </c>
      <c r="I59" s="463"/>
      <c r="J59" s="15"/>
      <c r="K59" s="118">
        <f t="shared" si="2"/>
        <v>1946559.3</v>
      </c>
    </row>
    <row r="60" spans="1:11" x14ac:dyDescent="0.2">
      <c r="A60" s="7">
        <v>13</v>
      </c>
      <c r="B60" s="7">
        <v>2026</v>
      </c>
      <c r="C60" s="420" t="s">
        <v>618</v>
      </c>
      <c r="D60" s="421"/>
      <c r="E60" s="421"/>
      <c r="F60" s="422"/>
      <c r="G60" s="7">
        <v>24</v>
      </c>
      <c r="H60" s="14">
        <v>333879.36</v>
      </c>
      <c r="I60" s="463"/>
      <c r="J60" s="15"/>
      <c r="K60" s="118">
        <f t="shared" si="2"/>
        <v>333879.36</v>
      </c>
    </row>
    <row r="61" spans="1:11" x14ac:dyDescent="0.2">
      <c r="A61" s="7">
        <v>14</v>
      </c>
      <c r="B61" s="7">
        <v>2026</v>
      </c>
      <c r="C61" s="420" t="s">
        <v>619</v>
      </c>
      <c r="D61" s="421"/>
      <c r="E61" s="421"/>
      <c r="F61" s="422"/>
      <c r="G61" s="7">
        <v>53</v>
      </c>
      <c r="H61" s="14">
        <v>2387404.08</v>
      </c>
      <c r="I61" s="463"/>
      <c r="J61" s="15"/>
      <c r="K61" s="118">
        <f t="shared" si="2"/>
        <v>2387404.08</v>
      </c>
    </row>
    <row r="62" spans="1:11" x14ac:dyDescent="0.2">
      <c r="A62" s="7">
        <v>15</v>
      </c>
      <c r="B62" s="7">
        <v>2026</v>
      </c>
      <c r="C62" s="420" t="s">
        <v>660</v>
      </c>
      <c r="D62" s="421"/>
      <c r="E62" s="421"/>
      <c r="F62" s="422"/>
      <c r="G62" s="7">
        <v>5</v>
      </c>
      <c r="H62" s="14">
        <v>511057.55</v>
      </c>
      <c r="I62" s="464"/>
      <c r="J62" s="15"/>
      <c r="K62" s="118">
        <f t="shared" si="2"/>
        <v>511057.55</v>
      </c>
    </row>
    <row r="63" spans="1:11" x14ac:dyDescent="0.2">
      <c r="A63" s="335">
        <v>16</v>
      </c>
      <c r="B63" s="336">
        <v>2025</v>
      </c>
      <c r="C63" s="420" t="s">
        <v>665</v>
      </c>
      <c r="D63" s="423"/>
      <c r="E63" s="423"/>
      <c r="F63" s="424"/>
      <c r="G63" s="7">
        <v>3</v>
      </c>
      <c r="H63" s="14">
        <v>417119.85</v>
      </c>
      <c r="I63" s="334"/>
      <c r="J63" s="14"/>
      <c r="K63" s="118">
        <f t="shared" si="2"/>
        <v>417119.85</v>
      </c>
    </row>
    <row r="64" spans="1:11" x14ac:dyDescent="0.2">
      <c r="A64" s="445" t="s">
        <v>487</v>
      </c>
      <c r="B64" s="447"/>
      <c r="C64" s="97"/>
      <c r="D64" s="16" t="s">
        <v>209</v>
      </c>
      <c r="E64" s="16" t="s">
        <v>209</v>
      </c>
      <c r="F64" s="17" t="s">
        <v>209</v>
      </c>
      <c r="G64" s="16" t="s">
        <v>209</v>
      </c>
      <c r="H64" s="16" t="s">
        <v>209</v>
      </c>
      <c r="I64" s="17" t="s">
        <v>209</v>
      </c>
      <c r="J64" s="17"/>
      <c r="K64" s="34">
        <f>SUM(K48:K63)</f>
        <v>33015445.34</v>
      </c>
    </row>
    <row r="65" spans="1:11" x14ac:dyDescent="0.2">
      <c r="A65" s="451" t="s">
        <v>206</v>
      </c>
      <c r="B65" s="465"/>
      <c r="C65" s="116"/>
      <c r="D65" s="16" t="s">
        <v>209</v>
      </c>
      <c r="E65" s="16" t="s">
        <v>209</v>
      </c>
      <c r="F65" s="17" t="s">
        <v>209</v>
      </c>
      <c r="G65" s="16" t="s">
        <v>209</v>
      </c>
      <c r="H65" s="16" t="s">
        <v>209</v>
      </c>
      <c r="I65" s="17" t="s">
        <v>209</v>
      </c>
      <c r="J65" s="17"/>
      <c r="K65" s="34">
        <f>K30+K47+K64</f>
        <v>98257961.569999993</v>
      </c>
    </row>
    <row r="66" spans="1:11" x14ac:dyDescent="0.2">
      <c r="A66" s="156"/>
      <c r="B66" s="19"/>
      <c r="C66" s="19"/>
      <c r="D66" s="19"/>
      <c r="E66" s="19"/>
      <c r="F66" s="19"/>
      <c r="G66" s="19"/>
      <c r="H66" s="19"/>
    </row>
    <row r="67" spans="1:11" ht="15.75" x14ac:dyDescent="0.2">
      <c r="A67" s="238" t="s">
        <v>558</v>
      </c>
      <c r="B67" s="238"/>
      <c r="C67" s="238"/>
      <c r="D67" s="238"/>
      <c r="E67" s="238"/>
      <c r="F67" s="19"/>
      <c r="G67" s="19"/>
      <c r="H67" s="19"/>
    </row>
    <row r="68" spans="1:11" x14ac:dyDescent="0.2">
      <c r="A68" s="156"/>
      <c r="B68" s="19"/>
      <c r="C68" s="19"/>
      <c r="D68" s="19"/>
      <c r="E68" s="19"/>
      <c r="F68" s="19"/>
      <c r="G68" s="19"/>
      <c r="H68" s="19"/>
    </row>
    <row r="69" spans="1:11" ht="38.25" x14ac:dyDescent="0.2">
      <c r="A69" s="8" t="s">
        <v>208</v>
      </c>
      <c r="B69" s="420" t="s">
        <v>480</v>
      </c>
      <c r="C69" s="422"/>
      <c r="D69" s="8" t="s">
        <v>491</v>
      </c>
      <c r="E69" s="8" t="s">
        <v>492</v>
      </c>
      <c r="F69" s="8" t="s">
        <v>670</v>
      </c>
      <c r="G69" s="22"/>
      <c r="H69" s="19"/>
    </row>
    <row r="70" spans="1:11" x14ac:dyDescent="0.2">
      <c r="A70" s="7">
        <v>1</v>
      </c>
      <c r="B70" s="420" t="s">
        <v>649</v>
      </c>
      <c r="C70" s="422"/>
      <c r="D70" s="14">
        <v>1000000</v>
      </c>
      <c r="E70" s="14">
        <v>1000000</v>
      </c>
      <c r="F70" s="14">
        <v>1000000</v>
      </c>
      <c r="G70" s="19"/>
      <c r="H70" s="20"/>
    </row>
    <row r="71" spans="1:11" x14ac:dyDescent="0.2">
      <c r="A71" s="7">
        <v>2</v>
      </c>
      <c r="B71" s="466" t="s">
        <v>650</v>
      </c>
      <c r="C71" s="467"/>
      <c r="D71" s="118">
        <v>470000</v>
      </c>
      <c r="E71" s="14">
        <v>470000</v>
      </c>
      <c r="F71" s="14">
        <v>470000</v>
      </c>
      <c r="G71" s="19"/>
      <c r="H71" s="20"/>
    </row>
    <row r="72" spans="1:11" x14ac:dyDescent="0.2">
      <c r="A72" s="7">
        <v>3</v>
      </c>
      <c r="B72" s="466"/>
      <c r="C72" s="467"/>
      <c r="D72" s="118"/>
      <c r="E72" s="14"/>
      <c r="F72" s="14"/>
      <c r="G72" s="19"/>
      <c r="H72" s="20"/>
    </row>
    <row r="73" spans="1:11" x14ac:dyDescent="0.2">
      <c r="A73" s="451" t="s">
        <v>207</v>
      </c>
      <c r="B73" s="465"/>
      <c r="C73" s="452"/>
      <c r="D73" s="34">
        <f>SUM(D70:D72)</f>
        <v>1470000</v>
      </c>
      <c r="E73" s="34">
        <f>SUM(E70:E72)</f>
        <v>1470000</v>
      </c>
      <c r="F73" s="34">
        <f>SUM(F70:F72)</f>
        <v>1470000</v>
      </c>
      <c r="G73" s="23"/>
      <c r="H73" s="21"/>
    </row>
    <row r="74" spans="1:11" x14ac:dyDescent="0.2">
      <c r="A74" s="156"/>
      <c r="B74" s="19"/>
      <c r="C74" s="19"/>
      <c r="D74" s="19"/>
      <c r="E74" s="19"/>
      <c r="F74" s="19"/>
      <c r="G74" s="19"/>
      <c r="H74" s="19"/>
    </row>
    <row r="75" spans="1:11" ht="38.25" customHeight="1" x14ac:dyDescent="0.2">
      <c r="A75" s="437" t="s">
        <v>559</v>
      </c>
      <c r="B75" s="437"/>
      <c r="C75" s="437"/>
      <c r="D75" s="437"/>
      <c r="E75" s="437"/>
      <c r="F75" s="19"/>
      <c r="G75" s="19"/>
      <c r="H75" s="19"/>
    </row>
    <row r="76" spans="1:11" x14ac:dyDescent="0.2">
      <c r="A76" s="156"/>
      <c r="B76" s="19"/>
      <c r="C76" s="19"/>
      <c r="D76" s="19"/>
      <c r="E76" s="19"/>
      <c r="F76" s="19"/>
      <c r="G76" s="19"/>
      <c r="H76" s="19"/>
    </row>
    <row r="77" spans="1:11" ht="63.75" x14ac:dyDescent="0.2">
      <c r="A77" s="8" t="s">
        <v>208</v>
      </c>
      <c r="B77" s="157" t="s">
        <v>483</v>
      </c>
      <c r="C77" s="420" t="s">
        <v>488</v>
      </c>
      <c r="D77" s="422"/>
      <c r="E77" s="8" t="s">
        <v>481</v>
      </c>
      <c r="F77" s="8" t="s">
        <v>490</v>
      </c>
      <c r="G77" s="8" t="s">
        <v>485</v>
      </c>
      <c r="H77" s="8" t="s">
        <v>484</v>
      </c>
    </row>
    <row r="78" spans="1:11" ht="24" customHeight="1" x14ac:dyDescent="0.2">
      <c r="A78" s="7">
        <v>1</v>
      </c>
      <c r="B78" s="159"/>
      <c r="C78" s="420" t="s">
        <v>592</v>
      </c>
      <c r="D78" s="422"/>
      <c r="E78" s="14">
        <v>270242.67</v>
      </c>
      <c r="F78" s="14"/>
      <c r="G78" s="15"/>
      <c r="H78" s="14">
        <f>E78+F78+G78</f>
        <v>270242.67</v>
      </c>
    </row>
    <row r="79" spans="1:11" x14ac:dyDescent="0.2">
      <c r="A79" s="7">
        <v>2</v>
      </c>
      <c r="B79" s="159">
        <v>2024</v>
      </c>
      <c r="C79" s="420"/>
      <c r="D79" s="422"/>
      <c r="E79" s="247"/>
      <c r="F79" s="247"/>
      <c r="G79" s="247"/>
      <c r="H79" s="15"/>
    </row>
    <row r="80" spans="1:11" x14ac:dyDescent="0.2">
      <c r="A80" s="445" t="s">
        <v>493</v>
      </c>
      <c r="B80" s="446"/>
      <c r="C80" s="446"/>
      <c r="D80" s="447"/>
      <c r="E80" s="117"/>
      <c r="F80" s="158"/>
      <c r="G80" s="158"/>
      <c r="H80" s="34">
        <f>SUM(H78:H79)</f>
        <v>270242.67</v>
      </c>
    </row>
    <row r="81" spans="1:8" ht="24.75" customHeight="1" x14ac:dyDescent="0.2">
      <c r="A81" s="7">
        <v>1</v>
      </c>
      <c r="B81" s="159">
        <v>2025</v>
      </c>
      <c r="C81" s="420" t="s">
        <v>592</v>
      </c>
      <c r="D81" s="422"/>
      <c r="E81" s="14">
        <v>270242.67</v>
      </c>
      <c r="F81" s="14"/>
      <c r="G81" s="15"/>
      <c r="H81" s="14">
        <f>E81+F81+G81</f>
        <v>270242.67</v>
      </c>
    </row>
    <row r="82" spans="1:8" x14ac:dyDescent="0.2">
      <c r="A82" s="7">
        <v>2</v>
      </c>
      <c r="B82" s="159"/>
      <c r="C82" s="420"/>
      <c r="D82" s="422"/>
      <c r="E82" s="247"/>
      <c r="F82" s="247"/>
      <c r="G82" s="247"/>
      <c r="H82" s="15"/>
    </row>
    <row r="83" spans="1:8" x14ac:dyDescent="0.2">
      <c r="A83" s="445" t="s">
        <v>487</v>
      </c>
      <c r="B83" s="446"/>
      <c r="C83" s="446"/>
      <c r="D83" s="447"/>
      <c r="E83" s="117"/>
      <c r="F83" s="158"/>
      <c r="G83" s="158"/>
      <c r="H83" s="34">
        <f>SUM(H81:H82)</f>
        <v>270242.67</v>
      </c>
    </row>
    <row r="84" spans="1:8" ht="27.75" customHeight="1" x14ac:dyDescent="0.2">
      <c r="A84" s="7">
        <v>1</v>
      </c>
      <c r="B84" s="159">
        <v>2026</v>
      </c>
      <c r="C84" s="420" t="s">
        <v>592</v>
      </c>
      <c r="D84" s="422"/>
      <c r="E84" s="14">
        <v>270242.67</v>
      </c>
      <c r="F84" s="14"/>
      <c r="G84" s="15"/>
      <c r="H84" s="14">
        <f>E84+F84+G84</f>
        <v>270242.67</v>
      </c>
    </row>
    <row r="85" spans="1:8" x14ac:dyDescent="0.2">
      <c r="A85" s="7">
        <v>2</v>
      </c>
      <c r="B85" s="159"/>
      <c r="C85" s="420"/>
      <c r="D85" s="422"/>
      <c r="E85" s="247"/>
      <c r="F85" s="247"/>
      <c r="G85" s="247"/>
      <c r="H85" s="15"/>
    </row>
    <row r="86" spans="1:8" x14ac:dyDescent="0.2">
      <c r="A86" s="445" t="s">
        <v>487</v>
      </c>
      <c r="B86" s="446"/>
      <c r="C86" s="446"/>
      <c r="D86" s="447"/>
      <c r="E86" s="117"/>
      <c r="F86" s="158"/>
      <c r="G86" s="158"/>
      <c r="H86" s="34">
        <f>SUM(H84:H85)</f>
        <v>270242.67</v>
      </c>
    </row>
    <row r="87" spans="1:8" x14ac:dyDescent="0.2">
      <c r="A87" s="448" t="s">
        <v>207</v>
      </c>
      <c r="B87" s="449"/>
      <c r="C87" s="449"/>
      <c r="D87" s="450"/>
      <c r="E87" s="155"/>
      <c r="F87" s="155"/>
      <c r="G87" s="155"/>
      <c r="H87" s="34">
        <f>H80+H83+H86</f>
        <v>810728.01</v>
      </c>
    </row>
    <row r="88" spans="1:8" x14ac:dyDescent="0.2">
      <c r="A88" s="156"/>
      <c r="B88" s="19"/>
      <c r="C88" s="19"/>
      <c r="D88" s="19"/>
      <c r="E88" s="19"/>
      <c r="F88" s="19"/>
      <c r="G88" s="19"/>
      <c r="H88" s="19"/>
    </row>
    <row r="89" spans="1:8" ht="15.75" x14ac:dyDescent="0.2">
      <c r="A89" s="437" t="s">
        <v>560</v>
      </c>
      <c r="B89" s="437"/>
      <c r="C89" s="437"/>
      <c r="D89" s="437"/>
      <c r="E89" s="437"/>
      <c r="F89" s="19"/>
      <c r="G89" s="19"/>
      <c r="H89" s="19"/>
    </row>
    <row r="90" spans="1:8" x14ac:dyDescent="0.2">
      <c r="A90" s="156"/>
      <c r="B90" s="19"/>
      <c r="C90" s="19"/>
      <c r="D90" s="19"/>
      <c r="E90" s="19"/>
      <c r="F90" s="19"/>
      <c r="G90" s="19"/>
      <c r="H90" s="19"/>
    </row>
    <row r="91" spans="1:8" ht="38.25" x14ac:dyDescent="0.2">
      <c r="A91" s="8" t="s">
        <v>208</v>
      </c>
      <c r="B91" s="8" t="s">
        <v>210</v>
      </c>
      <c r="C91" s="8" t="s">
        <v>491</v>
      </c>
      <c r="D91" s="8" t="s">
        <v>492</v>
      </c>
      <c r="E91" s="8" t="s">
        <v>670</v>
      </c>
      <c r="F91" s="22"/>
      <c r="G91" s="19"/>
      <c r="H91" s="19"/>
    </row>
    <row r="92" spans="1:8" x14ac:dyDescent="0.2">
      <c r="A92" s="7">
        <v>1</v>
      </c>
      <c r="B92" s="8" t="s">
        <v>216</v>
      </c>
      <c r="C92" s="15">
        <v>1174330.23</v>
      </c>
      <c r="D92" s="15">
        <v>1174330.23</v>
      </c>
      <c r="E92" s="15">
        <v>1174330.23</v>
      </c>
      <c r="F92" s="24"/>
      <c r="G92" s="25"/>
      <c r="H92" s="19"/>
    </row>
    <row r="93" spans="1:8" x14ac:dyDescent="0.2">
      <c r="A93" s="7">
        <v>2</v>
      </c>
      <c r="B93" s="7" t="s">
        <v>494</v>
      </c>
      <c r="C93" s="14"/>
      <c r="D93" s="14"/>
      <c r="E93" s="14"/>
      <c r="F93" s="25"/>
      <c r="G93" s="19"/>
      <c r="H93" s="19"/>
    </row>
    <row r="94" spans="1:8" x14ac:dyDescent="0.2">
      <c r="A94" s="7">
        <v>3</v>
      </c>
      <c r="B94" s="7"/>
      <c r="C94" s="14"/>
      <c r="D94" s="14"/>
      <c r="E94" s="14"/>
      <c r="F94" s="25"/>
      <c r="G94" s="19"/>
      <c r="H94" s="19"/>
    </row>
    <row r="95" spans="1:8" x14ac:dyDescent="0.2">
      <c r="A95" s="451" t="s">
        <v>207</v>
      </c>
      <c r="B95" s="452"/>
      <c r="C95" s="34">
        <f>SUM(C92:C94)</f>
        <v>1174330.23</v>
      </c>
      <c r="D95" s="34">
        <f>SUM(D92:D94)</f>
        <v>1174330.23</v>
      </c>
      <c r="E95" s="34">
        <f>SUM(E92:E94)</f>
        <v>1174330.23</v>
      </c>
      <c r="F95" s="23"/>
      <c r="G95" s="26"/>
      <c r="H95" s="23"/>
    </row>
    <row r="96" spans="1:8" x14ac:dyDescent="0.2">
      <c r="A96" s="156"/>
      <c r="B96" s="19"/>
      <c r="C96" s="19"/>
      <c r="D96" s="19"/>
      <c r="E96" s="19"/>
      <c r="F96" s="19"/>
      <c r="G96" s="19"/>
      <c r="H96" s="19"/>
    </row>
    <row r="97" spans="1:8" x14ac:dyDescent="0.2">
      <c r="A97" s="156"/>
      <c r="B97" s="19"/>
      <c r="C97" s="19"/>
      <c r="D97" s="19"/>
      <c r="E97" s="19"/>
      <c r="F97" s="19"/>
      <c r="G97" s="19"/>
      <c r="H97" s="19"/>
    </row>
    <row r="98" spans="1:8" ht="15.75" x14ac:dyDescent="0.2">
      <c r="A98" s="156"/>
      <c r="B98" s="175" t="s">
        <v>495</v>
      </c>
      <c r="C98" s="175"/>
      <c r="D98" s="175"/>
      <c r="E98" s="19"/>
      <c r="F98" s="19"/>
      <c r="G98" s="19"/>
      <c r="H98" s="19"/>
    </row>
    <row r="99" spans="1:8" x14ac:dyDescent="0.2">
      <c r="A99" s="156"/>
      <c r="B99" s="19"/>
      <c r="C99" s="19"/>
      <c r="D99" s="19"/>
      <c r="E99" s="19"/>
      <c r="F99" s="19"/>
      <c r="G99" s="19"/>
      <c r="H99" s="19"/>
    </row>
    <row r="100" spans="1:8" ht="38.25" x14ac:dyDescent="0.2">
      <c r="A100" s="8" t="s">
        <v>208</v>
      </c>
      <c r="B100" s="7" t="s">
        <v>488</v>
      </c>
      <c r="C100" s="8" t="s">
        <v>491</v>
      </c>
      <c r="D100" s="8" t="s">
        <v>492</v>
      </c>
      <c r="E100" s="8" t="s">
        <v>670</v>
      </c>
      <c r="F100" s="19"/>
      <c r="G100" s="25"/>
      <c r="H100" s="19"/>
    </row>
    <row r="101" spans="1:8" x14ac:dyDescent="0.2">
      <c r="A101" s="7">
        <v>1</v>
      </c>
      <c r="B101" s="8"/>
      <c r="C101" s="15">
        <f>K30+D73+H80+C95</f>
        <v>35141643.789999999</v>
      </c>
      <c r="D101" s="15">
        <f>D95+H83+E73+K47</f>
        <v>35930018.240000002</v>
      </c>
      <c r="E101" s="15">
        <f>E95+H86+F73+K64</f>
        <v>35930018.240000002</v>
      </c>
      <c r="F101" s="19"/>
      <c r="G101" s="19"/>
      <c r="H101" s="19"/>
    </row>
    <row r="102" spans="1:8" x14ac:dyDescent="0.2">
      <c r="A102" s="7">
        <v>2</v>
      </c>
      <c r="B102" s="97"/>
      <c r="C102" s="246"/>
      <c r="D102" s="246"/>
      <c r="E102" s="246"/>
      <c r="F102" s="19"/>
      <c r="G102" s="19"/>
      <c r="H102" s="19"/>
    </row>
    <row r="103" spans="1:8" x14ac:dyDescent="0.2">
      <c r="A103" s="451" t="s">
        <v>207</v>
      </c>
      <c r="B103" s="452"/>
      <c r="C103" s="34">
        <f>SUM(C101:C102)</f>
        <v>35141643.789999999</v>
      </c>
      <c r="D103" s="34">
        <f t="shared" ref="D103:E103" si="3">SUM(D101:D102)</f>
        <v>35930018.240000002</v>
      </c>
      <c r="E103" s="34">
        <f t="shared" si="3"/>
        <v>35930018.240000002</v>
      </c>
      <c r="F103" s="19"/>
      <c r="G103" s="20"/>
      <c r="H103" s="20"/>
    </row>
    <row r="104" spans="1:8" x14ac:dyDescent="0.2">
      <c r="A104" s="156"/>
      <c r="B104" s="19"/>
      <c r="C104" s="19"/>
      <c r="D104" s="19"/>
      <c r="E104" s="19"/>
      <c r="F104" s="19"/>
      <c r="G104" s="20"/>
      <c r="H104" s="20"/>
    </row>
    <row r="105" spans="1:8" x14ac:dyDescent="0.2">
      <c r="A105" s="156"/>
      <c r="B105" s="19"/>
      <c r="C105" s="19"/>
      <c r="D105" s="19"/>
      <c r="E105" s="19"/>
      <c r="F105" s="19"/>
      <c r="G105" s="19"/>
      <c r="H105" s="19"/>
    </row>
    <row r="106" spans="1:8" ht="15.75" customHeight="1" x14ac:dyDescent="0.2">
      <c r="A106" s="453" t="s">
        <v>561</v>
      </c>
      <c r="B106" s="453"/>
      <c r="C106" s="453"/>
      <c r="D106" s="453"/>
      <c r="E106" s="453"/>
      <c r="F106" s="453"/>
      <c r="G106" s="19"/>
      <c r="H106" s="19"/>
    </row>
    <row r="107" spans="1:8" ht="12.75" customHeight="1" x14ac:dyDescent="0.2">
      <c r="B107" s="161"/>
      <c r="C107" s="161"/>
      <c r="D107" s="161"/>
      <c r="E107" s="161"/>
    </row>
    <row r="108" spans="1:8" ht="15.75" x14ac:dyDescent="0.2">
      <c r="A108" s="443" t="s">
        <v>562</v>
      </c>
      <c r="B108" s="443"/>
      <c r="C108" s="444" t="s">
        <v>585</v>
      </c>
      <c r="D108" s="444"/>
      <c r="E108" s="444"/>
      <c r="F108" s="444"/>
    </row>
    <row r="110" spans="1:8" ht="20.25" customHeight="1" x14ac:dyDescent="0.2">
      <c r="B110" s="439" t="s">
        <v>563</v>
      </c>
      <c r="C110" s="439"/>
      <c r="D110" s="439"/>
      <c r="E110" s="439"/>
      <c r="F110" s="439"/>
    </row>
    <row r="112" spans="1:8" ht="51" x14ac:dyDescent="0.2">
      <c r="A112" s="169" t="s">
        <v>208</v>
      </c>
      <c r="B112" s="169" t="s">
        <v>564</v>
      </c>
      <c r="C112" s="169" t="s">
        <v>201</v>
      </c>
      <c r="D112" s="133" t="s">
        <v>202</v>
      </c>
      <c r="E112" s="133" t="s">
        <v>203</v>
      </c>
      <c r="F112" s="133" t="s">
        <v>671</v>
      </c>
      <c r="G112" s="133" t="s">
        <v>672</v>
      </c>
      <c r="H112" s="133" t="s">
        <v>673</v>
      </c>
    </row>
    <row r="113" spans="1:8" ht="25.5" x14ac:dyDescent="0.2">
      <c r="A113" s="169">
        <v>1</v>
      </c>
      <c r="B113" s="133" t="s">
        <v>607</v>
      </c>
      <c r="C113" s="169">
        <v>50</v>
      </c>
      <c r="D113" s="169">
        <v>10</v>
      </c>
      <c r="E113" s="169">
        <v>3000</v>
      </c>
      <c r="F113" s="242">
        <f>C113*D113*E113</f>
        <v>1500000</v>
      </c>
      <c r="G113" s="242">
        <v>2000000</v>
      </c>
      <c r="H113" s="242">
        <v>2000000</v>
      </c>
    </row>
    <row r="114" spans="1:8" x14ac:dyDescent="0.2">
      <c r="A114" s="169">
        <v>2</v>
      </c>
      <c r="B114" s="169" t="s">
        <v>608</v>
      </c>
      <c r="C114" s="169">
        <v>50</v>
      </c>
      <c r="D114" s="169">
        <v>10</v>
      </c>
      <c r="E114" s="169">
        <v>3000</v>
      </c>
      <c r="F114" s="242">
        <v>1500000</v>
      </c>
      <c r="G114" s="242">
        <v>2000000</v>
      </c>
      <c r="H114" s="242">
        <v>2000000</v>
      </c>
    </row>
    <row r="115" spans="1:8" x14ac:dyDescent="0.2">
      <c r="A115" s="169">
        <v>3</v>
      </c>
      <c r="B115" s="169" t="s">
        <v>609</v>
      </c>
      <c r="C115" s="169">
        <v>30</v>
      </c>
      <c r="D115" s="169">
        <v>10</v>
      </c>
      <c r="E115" s="169">
        <v>3000</v>
      </c>
      <c r="F115" s="242">
        <v>700000</v>
      </c>
      <c r="G115" s="242">
        <v>1000000</v>
      </c>
      <c r="H115" s="242">
        <v>1000000</v>
      </c>
    </row>
    <row r="116" spans="1:8" x14ac:dyDescent="0.2">
      <c r="A116" s="440" t="s">
        <v>207</v>
      </c>
      <c r="B116" s="441"/>
      <c r="C116" s="441"/>
      <c r="D116" s="441"/>
      <c r="E116" s="442"/>
      <c r="F116" s="170">
        <f>SUM(F113:F115)</f>
        <v>3700000</v>
      </c>
      <c r="G116" s="170">
        <f>SUM(G113:G115)</f>
        <v>5000000</v>
      </c>
      <c r="H116" s="170">
        <f>SUM(H113:H115)</f>
        <v>5000000</v>
      </c>
    </row>
    <row r="119" spans="1:8" ht="15.75" x14ac:dyDescent="0.2">
      <c r="B119" s="439" t="s">
        <v>565</v>
      </c>
      <c r="C119" s="439"/>
      <c r="D119" s="439"/>
      <c r="E119" s="439"/>
      <c r="F119" s="439"/>
    </row>
    <row r="121" spans="1:8" ht="38.25" x14ac:dyDescent="0.2">
      <c r="A121" s="165" t="s">
        <v>208</v>
      </c>
      <c r="B121" s="165" t="s">
        <v>204</v>
      </c>
      <c r="C121" s="165" t="s">
        <v>202</v>
      </c>
      <c r="D121" s="165" t="s">
        <v>566</v>
      </c>
      <c r="E121" s="133" t="s">
        <v>671</v>
      </c>
      <c r="F121" s="133" t="s">
        <v>672</v>
      </c>
      <c r="G121" s="133" t="s">
        <v>673</v>
      </c>
    </row>
    <row r="122" spans="1:8" x14ac:dyDescent="0.2">
      <c r="A122" s="171">
        <v>1</v>
      </c>
      <c r="B122" s="163"/>
      <c r="C122" s="163"/>
      <c r="D122" s="163"/>
      <c r="E122" s="241">
        <f>C122*D122</f>
        <v>0</v>
      </c>
      <c r="F122" s="241"/>
      <c r="G122" s="241"/>
    </row>
    <row r="123" spans="1:8" x14ac:dyDescent="0.2">
      <c r="A123" s="171">
        <v>2</v>
      </c>
      <c r="B123" s="163"/>
      <c r="C123" s="163"/>
      <c r="D123" s="163"/>
      <c r="E123" s="241">
        <f>C123*D123</f>
        <v>0</v>
      </c>
      <c r="F123" s="241"/>
      <c r="G123" s="241"/>
    </row>
    <row r="124" spans="1:8" x14ac:dyDescent="0.2">
      <c r="A124" s="454" t="s">
        <v>207</v>
      </c>
      <c r="B124" s="454"/>
      <c r="C124" s="454"/>
      <c r="D124" s="454"/>
      <c r="E124" s="172">
        <f>SUM(E122:E123)</f>
        <v>0</v>
      </c>
      <c r="F124" s="172">
        <f>SUM(F122:F123)</f>
        <v>0</v>
      </c>
      <c r="G124" s="172">
        <f>SUM(G122:G123)</f>
        <v>0</v>
      </c>
    </row>
    <row r="127" spans="1:8" ht="37.5" customHeight="1" x14ac:dyDescent="0.2">
      <c r="B127" s="439" t="s">
        <v>567</v>
      </c>
      <c r="C127" s="439"/>
      <c r="D127" s="439"/>
      <c r="E127" s="439"/>
      <c r="F127" s="439"/>
      <c r="G127" s="439"/>
    </row>
    <row r="129" spans="1:7" ht="51" x14ac:dyDescent="0.2">
      <c r="A129" s="171" t="s">
        <v>208</v>
      </c>
      <c r="B129" s="171" t="s">
        <v>205</v>
      </c>
      <c r="C129" s="133" t="s">
        <v>671</v>
      </c>
      <c r="D129" s="133" t="s">
        <v>672</v>
      </c>
      <c r="E129" s="133" t="s">
        <v>673</v>
      </c>
    </row>
    <row r="130" spans="1:7" x14ac:dyDescent="0.2">
      <c r="A130" s="171">
        <v>1</v>
      </c>
      <c r="B130" s="166" t="s">
        <v>610</v>
      </c>
      <c r="C130" s="239">
        <v>50000</v>
      </c>
      <c r="D130" s="239">
        <v>200000</v>
      </c>
      <c r="E130" s="239">
        <v>200000</v>
      </c>
    </row>
    <row r="131" spans="1:7" x14ac:dyDescent="0.2">
      <c r="A131" s="171">
        <v>2</v>
      </c>
      <c r="B131" s="163"/>
      <c r="C131" s="241"/>
      <c r="D131" s="241"/>
      <c r="E131" s="241"/>
    </row>
    <row r="132" spans="1:7" x14ac:dyDescent="0.2">
      <c r="A132" s="171">
        <v>3</v>
      </c>
      <c r="B132" s="163"/>
      <c r="C132" s="241"/>
      <c r="D132" s="241"/>
      <c r="E132" s="241"/>
    </row>
    <row r="133" spans="1:7" x14ac:dyDescent="0.2">
      <c r="A133" s="455" t="s">
        <v>207</v>
      </c>
      <c r="B133" s="455"/>
      <c r="C133" s="173">
        <f>SUM(C130:C132)</f>
        <v>50000</v>
      </c>
      <c r="D133" s="173">
        <f>SUM(D130:D132)</f>
        <v>200000</v>
      </c>
      <c r="E133" s="173">
        <f>SUM(E130:E132)</f>
        <v>200000</v>
      </c>
    </row>
    <row r="136" spans="1:7" ht="15.75" x14ac:dyDescent="0.25">
      <c r="B136" s="438" t="s">
        <v>568</v>
      </c>
      <c r="C136" s="438"/>
      <c r="D136" s="438"/>
      <c r="E136" s="438"/>
      <c r="F136" s="438"/>
      <c r="G136" s="438"/>
    </row>
    <row r="138" spans="1:7" s="167" customFormat="1" ht="51" x14ac:dyDescent="0.2">
      <c r="A138" s="171" t="s">
        <v>208</v>
      </c>
      <c r="B138" s="171" t="s">
        <v>569</v>
      </c>
      <c r="C138" s="133" t="s">
        <v>671</v>
      </c>
      <c r="D138" s="133" t="s">
        <v>672</v>
      </c>
      <c r="E138" s="133" t="s">
        <v>673</v>
      </c>
    </row>
    <row r="139" spans="1:7" x14ac:dyDescent="0.2">
      <c r="A139" s="171">
        <v>1</v>
      </c>
      <c r="B139" s="164"/>
      <c r="C139" s="239"/>
      <c r="D139" s="239"/>
      <c r="E139" s="239"/>
    </row>
    <row r="140" spans="1:7" x14ac:dyDescent="0.2">
      <c r="A140" s="171">
        <v>2</v>
      </c>
      <c r="B140" s="168"/>
      <c r="C140" s="240"/>
      <c r="D140" s="240"/>
      <c r="E140" s="240"/>
    </row>
    <row r="141" spans="1:7" x14ac:dyDescent="0.2">
      <c r="A141" s="171">
        <v>3</v>
      </c>
      <c r="B141" s="168"/>
      <c r="C141" s="240"/>
      <c r="D141" s="240"/>
      <c r="E141" s="240"/>
    </row>
    <row r="142" spans="1:7" x14ac:dyDescent="0.2">
      <c r="A142" s="455" t="s">
        <v>207</v>
      </c>
      <c r="B142" s="455"/>
      <c r="C142" s="173">
        <f>SUM(C139:C141)</f>
        <v>0</v>
      </c>
      <c r="D142" s="173">
        <f>SUM(D139:D141)</f>
        <v>0</v>
      </c>
      <c r="E142" s="173">
        <f>SUM(E139:E141)</f>
        <v>0</v>
      </c>
    </row>
    <row r="145" spans="1:12" ht="37.5" customHeight="1" x14ac:dyDescent="0.2">
      <c r="A145" s="453" t="s">
        <v>570</v>
      </c>
      <c r="B145" s="453"/>
      <c r="C145" s="453"/>
      <c r="D145" s="453"/>
      <c r="E145" s="453"/>
      <c r="F145" s="453"/>
      <c r="G145" s="453"/>
    </row>
    <row r="147" spans="1:12" ht="15.75" x14ac:dyDescent="0.2">
      <c r="B147" s="443" t="s">
        <v>571</v>
      </c>
      <c r="C147" s="443"/>
      <c r="D147" s="443"/>
    </row>
    <row r="149" spans="1:12" ht="38.25" x14ac:dyDescent="0.2">
      <c r="A149" s="133" t="s">
        <v>208</v>
      </c>
      <c r="B149" s="428" t="s">
        <v>572</v>
      </c>
      <c r="C149" s="429"/>
      <c r="D149" s="430"/>
      <c r="E149" s="133" t="s">
        <v>593</v>
      </c>
      <c r="F149" s="133" t="s">
        <v>594</v>
      </c>
      <c r="G149" s="133" t="s">
        <v>674</v>
      </c>
      <c r="L149" t="s">
        <v>644</v>
      </c>
    </row>
    <row r="150" spans="1:12" ht="25.5" customHeight="1" x14ac:dyDescent="0.2">
      <c r="A150" s="174">
        <v>1</v>
      </c>
      <c r="B150" s="431" t="s">
        <v>465</v>
      </c>
      <c r="C150" s="432"/>
      <c r="D150" s="433"/>
      <c r="E150" s="243">
        <v>136192.70000000001</v>
      </c>
      <c r="F150" s="243">
        <v>136192.70000000001</v>
      </c>
      <c r="G150" s="243">
        <v>136192.70000000001</v>
      </c>
    </row>
    <row r="151" spans="1:12" x14ac:dyDescent="0.2">
      <c r="A151" s="169">
        <v>2</v>
      </c>
      <c r="B151" s="431" t="s">
        <v>463</v>
      </c>
      <c r="C151" s="432"/>
      <c r="D151" s="433"/>
      <c r="E151" s="244">
        <v>102300</v>
      </c>
      <c r="F151" s="244"/>
      <c r="G151" s="244"/>
    </row>
    <row r="152" spans="1:12" x14ac:dyDescent="0.2">
      <c r="A152" s="169">
        <v>3</v>
      </c>
      <c r="B152" s="434" t="s">
        <v>646</v>
      </c>
      <c r="C152" s="435"/>
      <c r="D152" s="436"/>
      <c r="E152" s="245">
        <v>796700</v>
      </c>
      <c r="F152" s="244">
        <v>967100</v>
      </c>
      <c r="G152" s="244">
        <v>967100</v>
      </c>
    </row>
    <row r="153" spans="1:12" x14ac:dyDescent="0.2">
      <c r="A153" s="169"/>
      <c r="B153" s="434"/>
      <c r="C153" s="435"/>
      <c r="D153" s="436"/>
      <c r="E153" s="245"/>
      <c r="F153" s="244"/>
      <c r="G153" s="244"/>
    </row>
    <row r="154" spans="1:12" x14ac:dyDescent="0.2">
      <c r="A154" s="425" t="s">
        <v>207</v>
      </c>
      <c r="B154" s="426"/>
      <c r="C154" s="426"/>
      <c r="D154" s="427"/>
      <c r="E154" s="213">
        <f>SUM(E150:E153)</f>
        <v>1035192.7</v>
      </c>
      <c r="F154" s="213">
        <f>SUM(F150:F153)</f>
        <v>1103292.7</v>
      </c>
      <c r="G154" s="213">
        <f>SUM(G150:G153)</f>
        <v>1103292.7</v>
      </c>
    </row>
    <row r="159" spans="1:12" ht="38.25" x14ac:dyDescent="0.2">
      <c r="D159" s="162"/>
      <c r="E159" s="133" t="s">
        <v>593</v>
      </c>
      <c r="F159" s="133" t="s">
        <v>594</v>
      </c>
      <c r="G159" s="133" t="s">
        <v>674</v>
      </c>
    </row>
    <row r="160" spans="1:12" ht="15.75" x14ac:dyDescent="0.25">
      <c r="D160" s="222" t="s">
        <v>551</v>
      </c>
      <c r="E160" s="223">
        <f>C103</f>
        <v>35141643.789999999</v>
      </c>
      <c r="F160" s="223">
        <f>D103</f>
        <v>35930018.240000002</v>
      </c>
      <c r="G160" s="223">
        <f t="shared" ref="G160" si="4">E103</f>
        <v>35930018.240000002</v>
      </c>
    </row>
    <row r="161" spans="4:7" ht="15.75" x14ac:dyDescent="0.25">
      <c r="D161" s="217" t="s">
        <v>574</v>
      </c>
      <c r="E161" s="218">
        <f>F116+E124+C133+C142</f>
        <v>3750000</v>
      </c>
      <c r="F161" s="219">
        <f>G116+F124+D133+D142</f>
        <v>5200000</v>
      </c>
      <c r="G161" s="219">
        <f>H116+G124+E133+E142</f>
        <v>5200000</v>
      </c>
    </row>
    <row r="162" spans="4:7" ht="15.75" x14ac:dyDescent="0.25">
      <c r="D162" s="220" t="s">
        <v>573</v>
      </c>
      <c r="E162" s="224">
        <f>E154</f>
        <v>1035192.7</v>
      </c>
      <c r="F162" s="221">
        <f>F154</f>
        <v>1103292.7</v>
      </c>
      <c r="G162" s="221">
        <f>G154</f>
        <v>1103292.7</v>
      </c>
    </row>
  </sheetData>
  <mergeCells count="103">
    <mergeCell ref="C77:D77"/>
    <mergeCell ref="D5:F5"/>
    <mergeCell ref="I14:I28"/>
    <mergeCell ref="I31:I45"/>
    <mergeCell ref="I48:I62"/>
    <mergeCell ref="A73:C73"/>
    <mergeCell ref="C16:F16"/>
    <mergeCell ref="B69:C69"/>
    <mergeCell ref="B70:C70"/>
    <mergeCell ref="B71:C71"/>
    <mergeCell ref="B72:C72"/>
    <mergeCell ref="C62:F62"/>
    <mergeCell ref="C31:F31"/>
    <mergeCell ref="C32:F32"/>
    <mergeCell ref="C45:F45"/>
    <mergeCell ref="C48:F48"/>
    <mergeCell ref="A65:B65"/>
    <mergeCell ref="C24:F24"/>
    <mergeCell ref="C23:F23"/>
    <mergeCell ref="C22:F22"/>
    <mergeCell ref="C21:F21"/>
    <mergeCell ref="C20:F20"/>
    <mergeCell ref="C63:F63"/>
    <mergeCell ref="C29:F29"/>
    <mergeCell ref="A1:H1"/>
    <mergeCell ref="A2:H2"/>
    <mergeCell ref="A3:H3"/>
    <mergeCell ref="A6:H6"/>
    <mergeCell ref="A30:B30"/>
    <mergeCell ref="A47:B47"/>
    <mergeCell ref="A64:B64"/>
    <mergeCell ref="A11:F11"/>
    <mergeCell ref="A7:B7"/>
    <mergeCell ref="A9:C9"/>
    <mergeCell ref="C13:F13"/>
    <mergeCell ref="C14:F14"/>
    <mergeCell ref="C15:F15"/>
    <mergeCell ref="C49:F49"/>
    <mergeCell ref="C17:F17"/>
    <mergeCell ref="C37:F37"/>
    <mergeCell ref="C36:F36"/>
    <mergeCell ref="C35:F35"/>
    <mergeCell ref="C34:F34"/>
    <mergeCell ref="C19:F19"/>
    <mergeCell ref="C18:F18"/>
    <mergeCell ref="C28:F28"/>
    <mergeCell ref="C27:F27"/>
    <mergeCell ref="C26:F26"/>
    <mergeCell ref="B127:G127"/>
    <mergeCell ref="A133:B133"/>
    <mergeCell ref="A145:G145"/>
    <mergeCell ref="C78:D78"/>
    <mergeCell ref="C79:D79"/>
    <mergeCell ref="A80:D80"/>
    <mergeCell ref="C81:D81"/>
    <mergeCell ref="A142:B142"/>
    <mergeCell ref="A83:D83"/>
    <mergeCell ref="A154:D154"/>
    <mergeCell ref="B149:D149"/>
    <mergeCell ref="B150:D150"/>
    <mergeCell ref="B151:D151"/>
    <mergeCell ref="B152:D152"/>
    <mergeCell ref="B153:D153"/>
    <mergeCell ref="A75:E75"/>
    <mergeCell ref="B136:G136"/>
    <mergeCell ref="B110:F110"/>
    <mergeCell ref="A116:E116"/>
    <mergeCell ref="B119:F119"/>
    <mergeCell ref="C82:D82"/>
    <mergeCell ref="A108:B108"/>
    <mergeCell ref="C108:F108"/>
    <mergeCell ref="C84:D84"/>
    <mergeCell ref="C85:D85"/>
    <mergeCell ref="A86:D86"/>
    <mergeCell ref="A87:D87"/>
    <mergeCell ref="A95:B95"/>
    <mergeCell ref="A103:B103"/>
    <mergeCell ref="A89:E89"/>
    <mergeCell ref="A106:F106"/>
    <mergeCell ref="B147:D147"/>
    <mergeCell ref="A124:D124"/>
    <mergeCell ref="C25:F25"/>
    <mergeCell ref="C42:F42"/>
    <mergeCell ref="C46:F46"/>
    <mergeCell ref="C59:F59"/>
    <mergeCell ref="C50:F50"/>
    <mergeCell ref="C55:F55"/>
    <mergeCell ref="C54:F54"/>
    <mergeCell ref="C53:F53"/>
    <mergeCell ref="C52:F52"/>
    <mergeCell ref="C51:F51"/>
    <mergeCell ref="C61:F61"/>
    <mergeCell ref="C60:F60"/>
    <mergeCell ref="C58:F58"/>
    <mergeCell ref="C57:F57"/>
    <mergeCell ref="C56:F56"/>
    <mergeCell ref="C33:F33"/>
    <mergeCell ref="C44:F44"/>
    <mergeCell ref="C43:F43"/>
    <mergeCell ref="C41:F41"/>
    <mergeCell ref="C40:F40"/>
    <mergeCell ref="C39:F39"/>
    <mergeCell ref="C38:F38"/>
  </mergeCells>
  <pageMargins left="0.7" right="0.7" top="0.75" bottom="0.75" header="0.3" footer="0.3"/>
  <pageSetup paperSize="9" scale="49" orientation="portrait" r:id="rId1"/>
  <rowBreaks count="1" manualBreakCount="1">
    <brk id="9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S463"/>
  <sheetViews>
    <sheetView view="pageBreakPreview" topLeftCell="A361" zoomScaleNormal="100" zoomScaleSheetLayoutView="100" workbookViewId="0">
      <selection activeCell="J356" sqref="J356"/>
    </sheetView>
  </sheetViews>
  <sheetFormatPr defaultRowHeight="15.75" x14ac:dyDescent="0.2"/>
  <cols>
    <col min="1" max="1" width="6.28515625" style="138" customWidth="1"/>
    <col min="2" max="2" width="30.85546875" style="191" customWidth="1"/>
    <col min="3" max="3" width="13.5703125" style="191" customWidth="1"/>
    <col min="4" max="4" width="19.7109375" style="196" customWidth="1"/>
    <col min="5" max="5" width="14.28515625" style="196" customWidth="1"/>
    <col min="6" max="6" width="15.42578125" style="196" customWidth="1"/>
    <col min="7" max="8" width="14.28515625" style="191" customWidth="1"/>
    <col min="9" max="9" width="14.28515625" style="188" customWidth="1"/>
    <col min="10" max="10" width="14.28515625" style="189" customWidth="1"/>
    <col min="11" max="16384" width="9.140625" style="62"/>
  </cols>
  <sheetData>
    <row r="2" spans="1:10" ht="46.5" customHeight="1" x14ac:dyDescent="0.2">
      <c r="B2" s="507" t="s">
        <v>694</v>
      </c>
      <c r="C2" s="508"/>
      <c r="D2" s="508"/>
      <c r="E2" s="508"/>
      <c r="F2" s="508"/>
      <c r="G2" s="508"/>
      <c r="H2" s="508"/>
    </row>
    <row r="3" spans="1:10" x14ac:dyDescent="0.2">
      <c r="B3" s="301"/>
      <c r="C3" s="302"/>
      <c r="D3" s="302"/>
      <c r="E3" s="302"/>
      <c r="F3" s="302"/>
      <c r="G3" s="302"/>
      <c r="H3" s="302"/>
    </row>
    <row r="4" spans="1:10" x14ac:dyDescent="0.25">
      <c r="B4" s="119"/>
      <c r="C4" s="509" t="s">
        <v>599</v>
      </c>
      <c r="D4" s="509"/>
      <c r="E4" s="509"/>
      <c r="F4" s="509"/>
      <c r="G4" s="509"/>
      <c r="H4" s="119"/>
    </row>
    <row r="5" spans="1:10" ht="16.5" customHeight="1" x14ac:dyDescent="0.25">
      <c r="B5" s="119"/>
      <c r="C5" s="510" t="s">
        <v>496</v>
      </c>
      <c r="D5" s="511"/>
      <c r="E5" s="511"/>
      <c r="F5" s="511"/>
      <c r="G5" s="511"/>
      <c r="H5" s="119"/>
    </row>
    <row r="6" spans="1:10" ht="16.5" customHeight="1" x14ac:dyDescent="0.25">
      <c r="B6" s="119"/>
      <c r="C6" s="304"/>
      <c r="D6" s="305"/>
      <c r="E6" s="305"/>
      <c r="F6" s="305"/>
      <c r="G6" s="305"/>
      <c r="H6" s="119"/>
    </row>
    <row r="7" spans="1:10" ht="16.5" customHeight="1" x14ac:dyDescent="0.25">
      <c r="B7" s="119"/>
      <c r="C7" s="304"/>
      <c r="D7" s="518" t="s">
        <v>687</v>
      </c>
      <c r="E7" s="518"/>
      <c r="F7" s="518"/>
      <c r="G7" s="305"/>
      <c r="H7" s="119"/>
    </row>
    <row r="8" spans="1:10" ht="16.5" customHeight="1" x14ac:dyDescent="0.25">
      <c r="B8" s="119"/>
      <c r="C8" s="304"/>
      <c r="D8" s="305"/>
      <c r="E8" s="305"/>
      <c r="F8" s="305"/>
      <c r="G8" s="305"/>
      <c r="H8" s="119"/>
    </row>
    <row r="9" spans="1:10" x14ac:dyDescent="0.25">
      <c r="B9" s="512" t="s">
        <v>497</v>
      </c>
      <c r="C9" s="512"/>
      <c r="D9" s="512"/>
      <c r="E9" s="512"/>
      <c r="F9" s="512"/>
      <c r="G9" s="119"/>
      <c r="H9" s="119"/>
    </row>
    <row r="10" spans="1:10" x14ac:dyDescent="0.25">
      <c r="B10" s="512" t="s">
        <v>498</v>
      </c>
      <c r="C10" s="512"/>
      <c r="D10" s="509" t="s">
        <v>576</v>
      </c>
      <c r="E10" s="509"/>
      <c r="F10" s="509"/>
      <c r="G10" s="509"/>
      <c r="H10" s="119"/>
    </row>
    <row r="11" spans="1:10" x14ac:dyDescent="0.25">
      <c r="B11" s="512" t="s">
        <v>499</v>
      </c>
      <c r="C11" s="512"/>
      <c r="D11" s="512"/>
      <c r="E11" s="512"/>
      <c r="F11" s="120"/>
      <c r="G11" s="120"/>
      <c r="H11" s="119"/>
    </row>
    <row r="13" spans="1:10" ht="12.75" customHeight="1" x14ac:dyDescent="0.2">
      <c r="A13" s="515" t="s">
        <v>208</v>
      </c>
      <c r="B13" s="148" t="s">
        <v>500</v>
      </c>
      <c r="C13" s="516" t="s">
        <v>390</v>
      </c>
      <c r="D13" s="517" t="s">
        <v>391</v>
      </c>
      <c r="E13" s="517" t="s">
        <v>392</v>
      </c>
      <c r="F13" s="499" t="s">
        <v>393</v>
      </c>
      <c r="G13" s="499" t="s">
        <v>394</v>
      </c>
      <c r="H13" s="517" t="s">
        <v>501</v>
      </c>
      <c r="I13" s="497" t="s">
        <v>395</v>
      </c>
      <c r="J13" s="498" t="s">
        <v>502</v>
      </c>
    </row>
    <row r="14" spans="1:10" ht="41.25" customHeight="1" x14ac:dyDescent="0.2">
      <c r="A14" s="515"/>
      <c r="B14" s="149" t="s">
        <v>503</v>
      </c>
      <c r="C14" s="516"/>
      <c r="D14" s="517"/>
      <c r="E14" s="517"/>
      <c r="F14" s="500"/>
      <c r="G14" s="500"/>
      <c r="H14" s="517"/>
      <c r="I14" s="497"/>
      <c r="J14" s="498"/>
    </row>
    <row r="15" spans="1:10" ht="38.25" x14ac:dyDescent="0.2">
      <c r="A15" s="182">
        <v>1</v>
      </c>
      <c r="B15" s="147">
        <v>2</v>
      </c>
      <c r="C15" s="182">
        <v>3</v>
      </c>
      <c r="D15" s="182">
        <v>4</v>
      </c>
      <c r="E15" s="182">
        <v>5</v>
      </c>
      <c r="F15" s="182">
        <v>6</v>
      </c>
      <c r="G15" s="182">
        <v>7</v>
      </c>
      <c r="H15" s="182">
        <v>8</v>
      </c>
      <c r="I15" s="181" t="s">
        <v>504</v>
      </c>
      <c r="J15" s="182">
        <v>10</v>
      </c>
    </row>
    <row r="16" spans="1:10" ht="12.75" x14ac:dyDescent="0.2">
      <c r="A16" s="182">
        <v>1</v>
      </c>
      <c r="B16" s="322" t="s">
        <v>199</v>
      </c>
      <c r="C16" s="248">
        <v>1</v>
      </c>
      <c r="D16" s="268"/>
      <c r="E16" s="268"/>
      <c r="F16" s="268">
        <v>10000</v>
      </c>
      <c r="G16" s="268"/>
      <c r="H16" s="268">
        <v>1.1499999999999999</v>
      </c>
      <c r="I16" s="250">
        <f t="shared" ref="I16:I24" si="0">C16*(D16+E16+F16+G16)*H16*12</f>
        <v>138000</v>
      </c>
      <c r="J16" s="182">
        <v>2</v>
      </c>
    </row>
    <row r="17" spans="1:11" ht="12.75" x14ac:dyDescent="0.2">
      <c r="A17" s="182">
        <v>2</v>
      </c>
      <c r="B17" s="322" t="s">
        <v>600</v>
      </c>
      <c r="C17" s="248">
        <v>1</v>
      </c>
      <c r="D17" s="268"/>
      <c r="E17" s="268"/>
      <c r="F17" s="268">
        <v>10000</v>
      </c>
      <c r="G17" s="268"/>
      <c r="H17" s="268">
        <v>1.1499999999999999</v>
      </c>
      <c r="I17" s="250">
        <f t="shared" si="0"/>
        <v>138000</v>
      </c>
      <c r="J17" s="182">
        <v>2</v>
      </c>
    </row>
    <row r="18" spans="1:11" ht="12.75" x14ac:dyDescent="0.2">
      <c r="A18" s="182">
        <v>3</v>
      </c>
      <c r="B18" s="322" t="s">
        <v>601</v>
      </c>
      <c r="C18" s="248">
        <v>3</v>
      </c>
      <c r="D18" s="268"/>
      <c r="E18" s="268"/>
      <c r="F18" s="268">
        <v>4000</v>
      </c>
      <c r="G18" s="268">
        <v>123.8</v>
      </c>
      <c r="H18" s="268">
        <v>1.1499999999999999</v>
      </c>
      <c r="I18" s="250">
        <f t="shared" si="0"/>
        <v>170725.32</v>
      </c>
      <c r="J18" s="182">
        <v>2</v>
      </c>
    </row>
    <row r="19" spans="1:11" ht="12.75" x14ac:dyDescent="0.2">
      <c r="A19" s="182">
        <v>4</v>
      </c>
      <c r="B19" s="322" t="s">
        <v>602</v>
      </c>
      <c r="C19" s="248">
        <v>16</v>
      </c>
      <c r="D19" s="268"/>
      <c r="E19" s="268"/>
      <c r="F19" s="268">
        <v>5200</v>
      </c>
      <c r="G19" s="268">
        <v>123.8</v>
      </c>
      <c r="H19" s="268">
        <v>1.1499999999999999</v>
      </c>
      <c r="I19" s="250">
        <f t="shared" si="0"/>
        <v>1175495.04</v>
      </c>
      <c r="J19" s="182">
        <v>2</v>
      </c>
    </row>
    <row r="20" spans="1:11" ht="12.75" x14ac:dyDescent="0.2">
      <c r="A20" s="182">
        <v>5</v>
      </c>
      <c r="B20" s="322" t="s">
        <v>603</v>
      </c>
      <c r="C20" s="248">
        <v>1</v>
      </c>
      <c r="D20" s="268"/>
      <c r="E20" s="268"/>
      <c r="F20" s="268">
        <v>5000</v>
      </c>
      <c r="G20" s="268">
        <v>2.8</v>
      </c>
      <c r="H20" s="268">
        <v>1.1499999999999999</v>
      </c>
      <c r="I20" s="250">
        <f t="shared" si="0"/>
        <v>69038.64</v>
      </c>
      <c r="J20" s="182">
        <v>2</v>
      </c>
    </row>
    <row r="21" spans="1:11" ht="12.75" x14ac:dyDescent="0.2">
      <c r="A21" s="182">
        <v>6</v>
      </c>
      <c r="B21" s="272" t="s">
        <v>604</v>
      </c>
      <c r="C21" s="272">
        <v>1</v>
      </c>
      <c r="D21" s="269"/>
      <c r="E21" s="269"/>
      <c r="F21" s="269">
        <v>2000</v>
      </c>
      <c r="G21" s="270"/>
      <c r="H21" s="271">
        <v>1.1499999999999999</v>
      </c>
      <c r="I21" s="250">
        <f t="shared" si="0"/>
        <v>27600</v>
      </c>
      <c r="J21" s="182">
        <v>2</v>
      </c>
    </row>
    <row r="22" spans="1:11" ht="12.75" x14ac:dyDescent="0.2">
      <c r="A22" s="182">
        <v>7</v>
      </c>
      <c r="B22" s="272" t="s">
        <v>651</v>
      </c>
      <c r="C22" s="272">
        <v>1</v>
      </c>
      <c r="D22" s="269"/>
      <c r="E22" s="269"/>
      <c r="F22" s="269">
        <v>2000</v>
      </c>
      <c r="G22" s="270"/>
      <c r="H22" s="271">
        <v>1.1499999999999999</v>
      </c>
      <c r="I22" s="250">
        <f t="shared" si="0"/>
        <v>27600</v>
      </c>
      <c r="J22" s="182">
        <v>2</v>
      </c>
    </row>
    <row r="23" spans="1:11" ht="12.75" x14ac:dyDescent="0.2">
      <c r="A23" s="182">
        <v>8</v>
      </c>
      <c r="B23" s="272" t="s">
        <v>606</v>
      </c>
      <c r="C23" s="272">
        <v>1</v>
      </c>
      <c r="D23" s="269"/>
      <c r="E23" s="269"/>
      <c r="F23" s="269">
        <v>2000</v>
      </c>
      <c r="G23" s="270"/>
      <c r="H23" s="271">
        <v>1.1499999999999999</v>
      </c>
      <c r="I23" s="250">
        <f t="shared" si="0"/>
        <v>27600</v>
      </c>
      <c r="J23" s="182">
        <v>2</v>
      </c>
    </row>
    <row r="24" spans="1:11" ht="12.75" x14ac:dyDescent="0.2">
      <c r="A24" s="182"/>
      <c r="B24" s="272"/>
      <c r="C24" s="272"/>
      <c r="D24" s="269"/>
      <c r="E24" s="269"/>
      <c r="F24" s="269"/>
      <c r="G24" s="270"/>
      <c r="H24" s="270"/>
      <c r="I24" s="250">
        <f t="shared" si="0"/>
        <v>0</v>
      </c>
      <c r="J24" s="182"/>
    </row>
    <row r="25" spans="1:11" ht="13.5" customHeight="1" x14ac:dyDescent="0.2">
      <c r="A25" s="528" t="s">
        <v>457</v>
      </c>
      <c r="B25" s="529"/>
      <c r="C25" s="214" t="s">
        <v>506</v>
      </c>
      <c r="D25" s="214" t="s">
        <v>506</v>
      </c>
      <c r="E25" s="214" t="s">
        <v>506</v>
      </c>
      <c r="F25" s="214" t="s">
        <v>506</v>
      </c>
      <c r="G25" s="214" t="s">
        <v>506</v>
      </c>
      <c r="H25" s="214" t="s">
        <v>506</v>
      </c>
      <c r="I25" s="251">
        <f>SUM(I16:I24)</f>
        <v>1774059</v>
      </c>
      <c r="J25" s="215" t="s">
        <v>506</v>
      </c>
    </row>
    <row r="26" spans="1:11" s="6" customFormat="1" ht="14.25" customHeight="1" x14ac:dyDescent="0.2">
      <c r="A26" s="530" t="s">
        <v>456</v>
      </c>
      <c r="B26" s="531"/>
      <c r="C26" s="177">
        <v>25</v>
      </c>
      <c r="D26" s="33"/>
      <c r="E26" s="33"/>
      <c r="F26" s="33"/>
      <c r="G26" s="33"/>
      <c r="H26" s="33"/>
      <c r="I26" s="252">
        <f>C26*(D26+E26+F26+G26)*H26*12</f>
        <v>0</v>
      </c>
      <c r="J26" s="212"/>
      <c r="K26" s="94" t="s">
        <v>443</v>
      </c>
    </row>
    <row r="27" spans="1:11" ht="13.5" customHeight="1" x14ac:dyDescent="0.2">
      <c r="A27" s="528" t="s">
        <v>575</v>
      </c>
      <c r="B27" s="529"/>
      <c r="C27" s="214" t="s">
        <v>506</v>
      </c>
      <c r="D27" s="214" t="s">
        <v>506</v>
      </c>
      <c r="E27" s="214" t="s">
        <v>506</v>
      </c>
      <c r="F27" s="214" t="s">
        <v>506</v>
      </c>
      <c r="G27" s="214" t="s">
        <v>506</v>
      </c>
      <c r="H27" s="214" t="s">
        <v>506</v>
      </c>
      <c r="I27" s="251">
        <f>I26</f>
        <v>0</v>
      </c>
      <c r="J27" s="215" t="s">
        <v>506</v>
      </c>
    </row>
    <row r="28" spans="1:11" ht="13.5" customHeight="1" x14ac:dyDescent="0.2">
      <c r="A28" s="532" t="s">
        <v>505</v>
      </c>
      <c r="B28" s="532"/>
      <c r="C28" s="214" t="s">
        <v>506</v>
      </c>
      <c r="D28" s="214" t="s">
        <v>506</v>
      </c>
      <c r="E28" s="214" t="s">
        <v>506</v>
      </c>
      <c r="F28" s="214" t="s">
        <v>506</v>
      </c>
      <c r="G28" s="214" t="s">
        <v>506</v>
      </c>
      <c r="H28" s="214" t="s">
        <v>506</v>
      </c>
      <c r="I28" s="251">
        <f>I25+I27</f>
        <v>1774059</v>
      </c>
      <c r="J28" s="215" t="s">
        <v>506</v>
      </c>
    </row>
    <row r="29" spans="1:11" ht="13.5" customHeight="1" x14ac:dyDescent="0.2">
      <c r="A29" s="182">
        <v>1</v>
      </c>
      <c r="B29" s="325" t="s">
        <v>199</v>
      </c>
      <c r="C29" s="248">
        <v>1</v>
      </c>
      <c r="D29" s="271">
        <v>29922.75</v>
      </c>
      <c r="E29" s="271"/>
      <c r="F29" s="271">
        <v>113000</v>
      </c>
      <c r="G29" s="271">
        <v>14961.36</v>
      </c>
      <c r="H29" s="271">
        <v>1.1499999999999999</v>
      </c>
      <c r="I29" s="250">
        <f t="shared" ref="I29:I35" si="1">C29*(D29+E29+F29+G29)*H29*12</f>
        <v>2178800.7200000002</v>
      </c>
      <c r="J29" s="182">
        <v>4</v>
      </c>
    </row>
    <row r="30" spans="1:11" ht="12.75" x14ac:dyDescent="0.2">
      <c r="A30" s="182">
        <v>2</v>
      </c>
      <c r="B30" s="325" t="s">
        <v>600</v>
      </c>
      <c r="C30" s="248">
        <v>1</v>
      </c>
      <c r="D30" s="271">
        <v>26930.47</v>
      </c>
      <c r="E30" s="271"/>
      <c r="F30" s="271">
        <v>35009.61</v>
      </c>
      <c r="G30" s="271">
        <v>6732.62</v>
      </c>
      <c r="H30" s="271">
        <v>1.1499999999999999</v>
      </c>
      <c r="I30" s="250">
        <f t="shared" si="1"/>
        <v>947683.26</v>
      </c>
      <c r="J30" s="182">
        <v>4</v>
      </c>
    </row>
    <row r="31" spans="1:11" ht="12.75" x14ac:dyDescent="0.2">
      <c r="A31" s="182">
        <v>3</v>
      </c>
      <c r="B31" s="325" t="s">
        <v>601</v>
      </c>
      <c r="C31" s="248">
        <v>3</v>
      </c>
      <c r="D31" s="271">
        <v>7339</v>
      </c>
      <c r="E31" s="271"/>
      <c r="F31" s="271">
        <v>17124.400000000001</v>
      </c>
      <c r="G31" s="271">
        <v>38652.06</v>
      </c>
      <c r="H31" s="271">
        <v>1.1499999999999999</v>
      </c>
      <c r="I31" s="250">
        <f t="shared" si="1"/>
        <v>2612980.04</v>
      </c>
      <c r="J31" s="182">
        <v>4</v>
      </c>
    </row>
    <row r="32" spans="1:11" ht="12.75" x14ac:dyDescent="0.2">
      <c r="A32" s="182">
        <v>4</v>
      </c>
      <c r="B32" s="325" t="s">
        <v>602</v>
      </c>
      <c r="C32" s="248">
        <v>16</v>
      </c>
      <c r="D32" s="271">
        <v>7339</v>
      </c>
      <c r="E32" s="271"/>
      <c r="F32" s="271">
        <v>7800</v>
      </c>
      <c r="G32" s="271">
        <v>38438</v>
      </c>
      <c r="H32" s="271">
        <v>1.1499999999999999</v>
      </c>
      <c r="I32" s="250">
        <f t="shared" si="1"/>
        <v>11829801.6</v>
      </c>
      <c r="J32" s="182">
        <v>4</v>
      </c>
    </row>
    <row r="33" spans="1:11" ht="12.75" x14ac:dyDescent="0.2">
      <c r="A33" s="182">
        <v>5</v>
      </c>
      <c r="B33" s="325" t="s">
        <v>603</v>
      </c>
      <c r="C33" s="248">
        <v>1</v>
      </c>
      <c r="D33" s="271">
        <v>7339</v>
      </c>
      <c r="E33" s="271"/>
      <c r="F33" s="271">
        <v>22017</v>
      </c>
      <c r="G33" s="271">
        <v>29356</v>
      </c>
      <c r="H33" s="271">
        <v>1.1499999999999999</v>
      </c>
      <c r="I33" s="250">
        <f t="shared" si="1"/>
        <v>810225.6</v>
      </c>
      <c r="J33" s="182">
        <v>4</v>
      </c>
    </row>
    <row r="34" spans="1:11" ht="12.75" x14ac:dyDescent="0.2">
      <c r="A34" s="182">
        <v>6</v>
      </c>
      <c r="B34" s="324" t="s">
        <v>604</v>
      </c>
      <c r="C34" s="248">
        <v>1</v>
      </c>
      <c r="D34" s="271">
        <v>7514</v>
      </c>
      <c r="E34" s="271"/>
      <c r="F34" s="271">
        <v>22542</v>
      </c>
      <c r="G34" s="271">
        <v>30056</v>
      </c>
      <c r="H34" s="271">
        <v>1.1499999999999999</v>
      </c>
      <c r="I34" s="250">
        <f t="shared" si="1"/>
        <v>829545.6</v>
      </c>
      <c r="J34" s="182">
        <v>4</v>
      </c>
    </row>
    <row r="35" spans="1:11" ht="12.75" x14ac:dyDescent="0.2">
      <c r="A35" s="182">
        <v>7</v>
      </c>
      <c r="B35" s="324" t="s">
        <v>651</v>
      </c>
      <c r="C35" s="272">
        <v>1</v>
      </c>
      <c r="D35" s="269">
        <v>7514</v>
      </c>
      <c r="E35" s="269"/>
      <c r="F35" s="269">
        <v>22542</v>
      </c>
      <c r="G35" s="270">
        <v>30056</v>
      </c>
      <c r="H35" s="271">
        <v>1.1499999999999999</v>
      </c>
      <c r="I35" s="250">
        <f t="shared" si="1"/>
        <v>829545.6</v>
      </c>
      <c r="J35" s="182">
        <v>4</v>
      </c>
    </row>
    <row r="36" spans="1:11" ht="12.75" x14ac:dyDescent="0.2">
      <c r="A36" s="182">
        <v>8</v>
      </c>
      <c r="B36" s="324" t="s">
        <v>606</v>
      </c>
      <c r="C36" s="272">
        <v>1</v>
      </c>
      <c r="D36" s="269">
        <v>7514</v>
      </c>
      <c r="E36" s="269"/>
      <c r="F36" s="269">
        <v>22542</v>
      </c>
      <c r="G36" s="270">
        <v>29304.6</v>
      </c>
      <c r="H36" s="271">
        <v>1.1499999999999999</v>
      </c>
      <c r="I36" s="250">
        <v>819176.28</v>
      </c>
      <c r="J36" s="182">
        <v>4</v>
      </c>
    </row>
    <row r="37" spans="1:11" ht="12.75" customHeight="1" x14ac:dyDescent="0.2">
      <c r="A37" s="513" t="s">
        <v>457</v>
      </c>
      <c r="B37" s="514"/>
      <c r="C37" s="210" t="s">
        <v>506</v>
      </c>
      <c r="D37" s="210" t="s">
        <v>506</v>
      </c>
      <c r="E37" s="210" t="s">
        <v>506</v>
      </c>
      <c r="F37" s="210" t="s">
        <v>506</v>
      </c>
      <c r="G37" s="210" t="s">
        <v>506</v>
      </c>
      <c r="H37" s="210" t="s">
        <v>506</v>
      </c>
      <c r="I37" s="253">
        <f>SUM(I29:I36)</f>
        <v>20857758.699999999</v>
      </c>
      <c r="J37" s="211" t="s">
        <v>506</v>
      </c>
    </row>
    <row r="38" spans="1:11" s="6" customFormat="1" ht="14.25" customHeight="1" x14ac:dyDescent="0.2">
      <c r="A38" s="530" t="s">
        <v>456</v>
      </c>
      <c r="B38" s="531"/>
      <c r="C38" s="177">
        <v>25</v>
      </c>
      <c r="D38" s="33"/>
      <c r="E38" s="33">
        <v>500</v>
      </c>
      <c r="F38" s="33"/>
      <c r="G38" s="33"/>
      <c r="H38" s="33">
        <v>1.1499999999999999</v>
      </c>
      <c r="I38" s="252">
        <v>172500</v>
      </c>
      <c r="J38" s="6">
        <v>4</v>
      </c>
      <c r="K38" s="94" t="s">
        <v>443</v>
      </c>
    </row>
    <row r="39" spans="1:11" ht="13.5" customHeight="1" x14ac:dyDescent="0.2">
      <c r="A39" s="513" t="s">
        <v>575</v>
      </c>
      <c r="B39" s="514"/>
      <c r="C39" s="210" t="s">
        <v>506</v>
      </c>
      <c r="D39" s="210" t="s">
        <v>506</v>
      </c>
      <c r="E39" s="210" t="s">
        <v>506</v>
      </c>
      <c r="F39" s="210" t="s">
        <v>506</v>
      </c>
      <c r="G39" s="210" t="s">
        <v>506</v>
      </c>
      <c r="H39" s="210" t="s">
        <v>506</v>
      </c>
      <c r="I39" s="253">
        <f>I38</f>
        <v>172500</v>
      </c>
      <c r="J39" s="211" t="s">
        <v>506</v>
      </c>
    </row>
    <row r="40" spans="1:11" ht="13.5" customHeight="1" x14ac:dyDescent="0.2">
      <c r="A40" s="533" t="s">
        <v>505</v>
      </c>
      <c r="B40" s="533"/>
      <c r="C40" s="210" t="s">
        <v>506</v>
      </c>
      <c r="D40" s="210" t="s">
        <v>506</v>
      </c>
      <c r="E40" s="210" t="s">
        <v>506</v>
      </c>
      <c r="F40" s="210"/>
      <c r="G40" s="210" t="s">
        <v>506</v>
      </c>
      <c r="H40" s="210" t="s">
        <v>506</v>
      </c>
      <c r="I40" s="253">
        <f>I37+I39</f>
        <v>21030258.699999999</v>
      </c>
      <c r="J40" s="211" t="s">
        <v>506</v>
      </c>
    </row>
    <row r="41" spans="1:11" ht="25.5" x14ac:dyDescent="0.2">
      <c r="A41" s="182">
        <v>1</v>
      </c>
      <c r="B41" s="325" t="s">
        <v>703</v>
      </c>
      <c r="C41" s="248">
        <v>3</v>
      </c>
      <c r="D41" s="271"/>
      <c r="E41" s="271"/>
      <c r="F41" s="271">
        <v>1000</v>
      </c>
      <c r="G41" s="271">
        <v>62.09</v>
      </c>
      <c r="H41" s="271">
        <v>1.1499999999999999</v>
      </c>
      <c r="I41" s="250">
        <f t="shared" ref="I41:I46" si="2">C41*(D41+E41+F41+G41)*H41*3</f>
        <v>10992.63</v>
      </c>
      <c r="J41" s="182">
        <v>5</v>
      </c>
    </row>
    <row r="42" spans="1:11" ht="12.75" x14ac:dyDescent="0.2">
      <c r="A42" s="182">
        <v>2</v>
      </c>
      <c r="B42" s="325" t="s">
        <v>704</v>
      </c>
      <c r="C42" s="248">
        <v>16</v>
      </c>
      <c r="D42" s="271"/>
      <c r="E42" s="271"/>
      <c r="F42" s="271">
        <v>1000</v>
      </c>
      <c r="G42" s="271">
        <v>62.38</v>
      </c>
      <c r="H42" s="271">
        <v>1.1499999999999999</v>
      </c>
      <c r="I42" s="250">
        <f t="shared" si="2"/>
        <v>58643.38</v>
      </c>
      <c r="J42" s="182">
        <v>5</v>
      </c>
    </row>
    <row r="43" spans="1:11" ht="12.75" x14ac:dyDescent="0.2">
      <c r="A43" s="182">
        <v>3</v>
      </c>
      <c r="B43" s="325" t="s">
        <v>705</v>
      </c>
      <c r="C43" s="248">
        <v>1</v>
      </c>
      <c r="D43" s="271"/>
      <c r="E43" s="271"/>
      <c r="F43" s="271">
        <v>1000</v>
      </c>
      <c r="G43" s="271">
        <v>62.01</v>
      </c>
      <c r="H43" s="271">
        <v>1.1499999999999999</v>
      </c>
      <c r="I43" s="250">
        <f t="shared" si="2"/>
        <v>3663.93</v>
      </c>
      <c r="J43" s="182">
        <v>5</v>
      </c>
    </row>
    <row r="44" spans="1:11" ht="12.75" x14ac:dyDescent="0.2">
      <c r="A44" s="182">
        <v>4</v>
      </c>
      <c r="B44" s="324" t="s">
        <v>706</v>
      </c>
      <c r="C44" s="248">
        <v>1</v>
      </c>
      <c r="D44" s="271"/>
      <c r="E44" s="271"/>
      <c r="F44" s="271">
        <v>500</v>
      </c>
      <c r="G44" s="271">
        <v>21</v>
      </c>
      <c r="H44" s="271">
        <v>1.1499999999999999</v>
      </c>
      <c r="I44" s="250">
        <f t="shared" si="2"/>
        <v>1797.45</v>
      </c>
      <c r="J44" s="182">
        <v>5</v>
      </c>
    </row>
    <row r="45" spans="1:11" ht="12.75" x14ac:dyDescent="0.2">
      <c r="A45" s="182">
        <v>5</v>
      </c>
      <c r="B45" s="324" t="s">
        <v>707</v>
      </c>
      <c r="C45" s="248">
        <v>1</v>
      </c>
      <c r="D45" s="271"/>
      <c r="E45" s="271"/>
      <c r="F45" s="271">
        <v>500</v>
      </c>
      <c r="G45" s="271">
        <v>21</v>
      </c>
      <c r="H45" s="271">
        <v>1.1499999999999999</v>
      </c>
      <c r="I45" s="250">
        <f t="shared" si="2"/>
        <v>1797.45</v>
      </c>
      <c r="J45" s="182">
        <v>5</v>
      </c>
    </row>
    <row r="46" spans="1:11" ht="12.75" x14ac:dyDescent="0.2">
      <c r="A46" s="182">
        <v>6</v>
      </c>
      <c r="B46" s="324" t="s">
        <v>708</v>
      </c>
      <c r="C46" s="248">
        <v>1</v>
      </c>
      <c r="D46" s="271"/>
      <c r="E46" s="271"/>
      <c r="F46" s="271">
        <v>500</v>
      </c>
      <c r="G46" s="271">
        <v>21</v>
      </c>
      <c r="H46" s="271">
        <v>1.1499999999999999</v>
      </c>
      <c r="I46" s="250">
        <f t="shared" si="2"/>
        <v>1797.45</v>
      </c>
      <c r="J46" s="182">
        <v>5</v>
      </c>
    </row>
    <row r="47" spans="1:11" ht="12.75" customHeight="1" x14ac:dyDescent="0.2">
      <c r="A47" s="501" t="s">
        <v>654</v>
      </c>
      <c r="B47" s="506"/>
      <c r="C47" s="123" t="s">
        <v>506</v>
      </c>
      <c r="D47" s="123" t="s">
        <v>506</v>
      </c>
      <c r="E47" s="123" t="s">
        <v>506</v>
      </c>
      <c r="F47" s="123" t="s">
        <v>506</v>
      </c>
      <c r="G47" s="123" t="s">
        <v>506</v>
      </c>
      <c r="H47" s="123" t="s">
        <v>506</v>
      </c>
      <c r="I47" s="254">
        <f>SUM(I41:I46)</f>
        <v>78692.289999999994</v>
      </c>
      <c r="J47" s="321" t="s">
        <v>506</v>
      </c>
    </row>
    <row r="48" spans="1:11" ht="12.75" x14ac:dyDescent="0.2">
      <c r="A48" s="182">
        <v>8</v>
      </c>
      <c r="B48" s="325" t="s">
        <v>199</v>
      </c>
      <c r="C48" s="248">
        <v>1</v>
      </c>
      <c r="D48" s="271"/>
      <c r="E48" s="271"/>
      <c r="F48" s="271">
        <v>3450.52</v>
      </c>
      <c r="G48" s="271"/>
      <c r="H48" s="271">
        <v>1.1499999999999999</v>
      </c>
      <c r="I48" s="250">
        <f>C48*(D48+F48+E48+G48)*H48*12</f>
        <v>47617.18</v>
      </c>
      <c r="J48" s="182">
        <v>5</v>
      </c>
    </row>
    <row r="49" spans="1:11" ht="12.75" x14ac:dyDescent="0.2">
      <c r="A49" s="182">
        <v>9</v>
      </c>
      <c r="B49" s="323" t="s">
        <v>601</v>
      </c>
      <c r="C49" s="248">
        <v>3</v>
      </c>
      <c r="D49" s="271"/>
      <c r="E49" s="271"/>
      <c r="F49" s="271">
        <v>3450.52</v>
      </c>
      <c r="G49" s="271"/>
      <c r="H49" s="271">
        <v>1.1499999999999999</v>
      </c>
      <c r="I49" s="250">
        <f>C49*(D49+F49+E49+G49)*H48*12</f>
        <v>142851.53</v>
      </c>
      <c r="J49" s="182">
        <v>5</v>
      </c>
    </row>
    <row r="50" spans="1:11" ht="12.75" x14ac:dyDescent="0.2">
      <c r="A50" s="182">
        <v>10</v>
      </c>
      <c r="B50" s="323" t="s">
        <v>602</v>
      </c>
      <c r="C50" s="248">
        <v>10</v>
      </c>
      <c r="D50" s="271"/>
      <c r="E50" s="271"/>
      <c r="F50" s="271">
        <v>3450.52</v>
      </c>
      <c r="G50" s="271"/>
      <c r="H50" s="271">
        <v>1.1499999999999999</v>
      </c>
      <c r="I50" s="250">
        <f>C50* (D50+E50+F50+G50)*H50*12</f>
        <v>476171.76</v>
      </c>
      <c r="J50" s="182">
        <v>5</v>
      </c>
    </row>
    <row r="51" spans="1:11" ht="12.75" x14ac:dyDescent="0.2">
      <c r="A51" s="316">
        <v>11</v>
      </c>
      <c r="B51" s="324" t="s">
        <v>601</v>
      </c>
      <c r="C51" s="316">
        <v>1</v>
      </c>
      <c r="D51" s="271"/>
      <c r="E51" s="271"/>
      <c r="F51" s="271">
        <v>2070.31</v>
      </c>
      <c r="G51" s="271"/>
      <c r="H51" s="271">
        <v>1.1499999999999999</v>
      </c>
      <c r="I51" s="250">
        <f>C51*(D51+E51+F51+G51)*H51*12</f>
        <v>28570.28</v>
      </c>
      <c r="J51" s="316">
        <v>5</v>
      </c>
    </row>
    <row r="52" spans="1:11" ht="12.75" customHeight="1" x14ac:dyDescent="0.2">
      <c r="A52" s="501" t="s">
        <v>655</v>
      </c>
      <c r="B52" s="501"/>
      <c r="C52" s="123" t="s">
        <v>506</v>
      </c>
      <c r="D52" s="123" t="s">
        <v>506</v>
      </c>
      <c r="E52" s="123" t="s">
        <v>506</v>
      </c>
      <c r="F52" s="123" t="s">
        <v>506</v>
      </c>
      <c r="G52" s="123" t="s">
        <v>506</v>
      </c>
      <c r="H52" s="123" t="s">
        <v>506</v>
      </c>
      <c r="I52" s="254">
        <f>SUM(I48:I51)</f>
        <v>695210.75</v>
      </c>
      <c r="J52" s="186" t="s">
        <v>506</v>
      </c>
    </row>
    <row r="53" spans="1:11" ht="12.75" x14ac:dyDescent="0.2">
      <c r="A53" s="502" t="s">
        <v>507</v>
      </c>
      <c r="B53" s="502"/>
      <c r="C53" s="124" t="s">
        <v>506</v>
      </c>
      <c r="D53" s="124" t="s">
        <v>506</v>
      </c>
      <c r="E53" s="124" t="s">
        <v>506</v>
      </c>
      <c r="F53" s="124" t="s">
        <v>506</v>
      </c>
      <c r="G53" s="124" t="s">
        <v>506</v>
      </c>
      <c r="H53" s="124" t="s">
        <v>506</v>
      </c>
      <c r="I53" s="255">
        <f>I28+I40+I47+I52</f>
        <v>23578220.739999998</v>
      </c>
      <c r="J53" s="144" t="s">
        <v>209</v>
      </c>
    </row>
    <row r="56" spans="1:11" ht="22.5" customHeight="1" x14ac:dyDescent="0.2">
      <c r="B56" s="503" t="s">
        <v>508</v>
      </c>
      <c r="C56" s="503"/>
      <c r="D56" s="503"/>
      <c r="E56" s="503"/>
      <c r="F56" s="503"/>
      <c r="G56" s="503"/>
      <c r="H56" s="503"/>
      <c r="I56" s="503"/>
    </row>
    <row r="58" spans="1:11" ht="63.75" x14ac:dyDescent="0.2">
      <c r="A58" s="139" t="s">
        <v>208</v>
      </c>
      <c r="B58" s="183" t="s">
        <v>210</v>
      </c>
      <c r="C58" s="183" t="s">
        <v>509</v>
      </c>
      <c r="D58" s="183" t="s">
        <v>510</v>
      </c>
      <c r="E58" s="183" t="s">
        <v>511</v>
      </c>
      <c r="F58" s="183" t="s">
        <v>512</v>
      </c>
      <c r="G58" s="183" t="s">
        <v>502</v>
      </c>
    </row>
    <row r="59" spans="1:11" ht="12.75" x14ac:dyDescent="0.2">
      <c r="A59" s="133">
        <v>1</v>
      </c>
      <c r="B59" s="183">
        <v>2</v>
      </c>
      <c r="C59" s="183">
        <v>3</v>
      </c>
      <c r="D59" s="183">
        <v>4</v>
      </c>
      <c r="E59" s="183">
        <v>5</v>
      </c>
      <c r="F59" s="183">
        <v>6</v>
      </c>
      <c r="G59" s="183">
        <v>7</v>
      </c>
    </row>
    <row r="60" spans="1:11" ht="12.75" x14ac:dyDescent="0.2">
      <c r="A60" s="133">
        <v>1</v>
      </c>
      <c r="B60" s="177" t="s">
        <v>211</v>
      </c>
      <c r="C60" s="133"/>
      <c r="D60" s="133"/>
      <c r="E60" s="133"/>
      <c r="F60" s="274">
        <f>C60*D60*E60</f>
        <v>0</v>
      </c>
      <c r="G60" s="184"/>
      <c r="K60" s="93" t="s">
        <v>455</v>
      </c>
    </row>
    <row r="61" spans="1:11" ht="25.5" x14ac:dyDescent="0.2">
      <c r="A61" s="133">
        <v>2</v>
      </c>
      <c r="B61" s="177" t="s">
        <v>458</v>
      </c>
      <c r="C61" s="133"/>
      <c r="D61" s="133"/>
      <c r="E61" s="133"/>
      <c r="F61" s="274">
        <f>C61*D61*E61</f>
        <v>0</v>
      </c>
      <c r="G61" s="184"/>
      <c r="K61" s="93" t="s">
        <v>444</v>
      </c>
    </row>
    <row r="62" spans="1:11" ht="12.75" x14ac:dyDescent="0.2">
      <c r="A62" s="133">
        <v>3</v>
      </c>
      <c r="B62" s="184"/>
      <c r="C62" s="133"/>
      <c r="D62" s="133"/>
      <c r="E62" s="133"/>
      <c r="F62" s="274">
        <f>C62*D62*E62</f>
        <v>0</v>
      </c>
      <c r="G62" s="184"/>
      <c r="K62" s="93" t="s">
        <v>445</v>
      </c>
    </row>
    <row r="63" spans="1:11" ht="12.75" x14ac:dyDescent="0.2">
      <c r="A63" s="133">
        <v>4</v>
      </c>
      <c r="B63" s="184"/>
      <c r="C63" s="133"/>
      <c r="D63" s="133"/>
      <c r="E63" s="133"/>
      <c r="F63" s="274">
        <f>C63*D63*E63</f>
        <v>0</v>
      </c>
      <c r="G63" s="184"/>
    </row>
    <row r="64" spans="1:11" ht="12.75" x14ac:dyDescent="0.2">
      <c r="A64" s="133">
        <v>5</v>
      </c>
      <c r="B64" s="184"/>
      <c r="C64" s="133"/>
      <c r="D64" s="133"/>
      <c r="E64" s="133"/>
      <c r="F64" s="274">
        <f>C64*D64*E64</f>
        <v>0</v>
      </c>
      <c r="G64" s="184"/>
    </row>
    <row r="65" spans="1:11" ht="12.75" x14ac:dyDescent="0.2">
      <c r="A65" s="504" t="s">
        <v>505</v>
      </c>
      <c r="B65" s="504"/>
      <c r="C65" s="215" t="s">
        <v>506</v>
      </c>
      <c r="D65" s="215" t="s">
        <v>506</v>
      </c>
      <c r="E65" s="215" t="s">
        <v>506</v>
      </c>
      <c r="F65" s="275">
        <f>SUM(F60:F64)</f>
        <v>0</v>
      </c>
      <c r="G65" s="215" t="s">
        <v>506</v>
      </c>
    </row>
    <row r="66" spans="1:11" ht="12.75" x14ac:dyDescent="0.2">
      <c r="A66" s="133">
        <v>1</v>
      </c>
      <c r="B66" s="177" t="s">
        <v>211</v>
      </c>
      <c r="C66" s="133"/>
      <c r="D66" s="133"/>
      <c r="E66" s="133"/>
      <c r="F66" s="274">
        <f>C66*D66*E66</f>
        <v>0</v>
      </c>
      <c r="G66" s="184"/>
      <c r="K66" s="93" t="s">
        <v>455</v>
      </c>
    </row>
    <row r="67" spans="1:11" ht="25.5" x14ac:dyDescent="0.2">
      <c r="A67" s="133">
        <v>2</v>
      </c>
      <c r="B67" s="177" t="s">
        <v>458</v>
      </c>
      <c r="C67" s="133">
        <v>2500</v>
      </c>
      <c r="D67" s="133">
        <v>10</v>
      </c>
      <c r="E67" s="133">
        <v>5</v>
      </c>
      <c r="F67" s="274">
        <f>C67*D67*E67</f>
        <v>125000</v>
      </c>
      <c r="G67" s="184">
        <v>4</v>
      </c>
      <c r="K67" s="93" t="s">
        <v>444</v>
      </c>
    </row>
    <row r="68" spans="1:11" ht="25.5" x14ac:dyDescent="0.2">
      <c r="A68" s="133">
        <v>3</v>
      </c>
      <c r="B68" s="177" t="s">
        <v>681</v>
      </c>
      <c r="C68" s="133">
        <v>2500</v>
      </c>
      <c r="D68" s="133">
        <v>10</v>
      </c>
      <c r="E68" s="133">
        <v>5</v>
      </c>
      <c r="F68" s="274">
        <f>C68*D68*E68</f>
        <v>125000</v>
      </c>
      <c r="G68" s="184">
        <v>4</v>
      </c>
      <c r="K68" s="93" t="s">
        <v>445</v>
      </c>
    </row>
    <row r="69" spans="1:11" ht="12.75" x14ac:dyDescent="0.2">
      <c r="A69" s="133">
        <v>4</v>
      </c>
      <c r="B69" s="184"/>
      <c r="C69" s="133"/>
      <c r="D69" s="133"/>
      <c r="E69" s="133"/>
      <c r="F69" s="274">
        <f>C69*D69*E69</f>
        <v>0</v>
      </c>
      <c r="G69" s="184"/>
    </row>
    <row r="70" spans="1:11" ht="12.75" x14ac:dyDescent="0.2">
      <c r="A70" s="133">
        <v>5</v>
      </c>
      <c r="B70" s="184"/>
      <c r="C70" s="133"/>
      <c r="D70" s="133"/>
      <c r="E70" s="133"/>
      <c r="F70" s="274">
        <f>C70*D70*E70</f>
        <v>0</v>
      </c>
      <c r="G70" s="184"/>
    </row>
    <row r="71" spans="1:11" ht="12.75" x14ac:dyDescent="0.2">
      <c r="A71" s="505" t="s">
        <v>505</v>
      </c>
      <c r="B71" s="505"/>
      <c r="C71" s="211" t="s">
        <v>506</v>
      </c>
      <c r="D71" s="211" t="s">
        <v>506</v>
      </c>
      <c r="E71" s="211" t="s">
        <v>506</v>
      </c>
      <c r="F71" s="276">
        <f>SUM(F66:F70)</f>
        <v>250000</v>
      </c>
      <c r="G71" s="211" t="s">
        <v>506</v>
      </c>
    </row>
    <row r="72" spans="1:11" ht="12.75" x14ac:dyDescent="0.2">
      <c r="A72" s="133">
        <v>1</v>
      </c>
      <c r="B72" s="177" t="s">
        <v>211</v>
      </c>
      <c r="C72" s="133"/>
      <c r="D72" s="133"/>
      <c r="E72" s="133"/>
      <c r="F72" s="274">
        <f>C72*D72*E72</f>
        <v>0</v>
      </c>
      <c r="G72" s="184"/>
      <c r="K72" s="93" t="s">
        <v>455</v>
      </c>
    </row>
    <row r="73" spans="1:11" ht="25.5" x14ac:dyDescent="0.2">
      <c r="A73" s="133">
        <v>2</v>
      </c>
      <c r="B73" s="177" t="s">
        <v>458</v>
      </c>
      <c r="C73" s="133"/>
      <c r="D73" s="133"/>
      <c r="E73" s="133"/>
      <c r="F73" s="274">
        <f>C73*D73*E73</f>
        <v>0</v>
      </c>
      <c r="G73" s="184"/>
      <c r="K73" s="93" t="s">
        <v>444</v>
      </c>
    </row>
    <row r="74" spans="1:11" ht="12.75" x14ac:dyDescent="0.2">
      <c r="A74" s="133">
        <v>3</v>
      </c>
      <c r="B74" s="184"/>
      <c r="C74" s="133"/>
      <c r="D74" s="133"/>
      <c r="E74" s="133"/>
      <c r="F74" s="274">
        <f>C74*D74*E74</f>
        <v>0</v>
      </c>
      <c r="G74" s="184"/>
    </row>
    <row r="75" spans="1:11" ht="12.75" x14ac:dyDescent="0.2">
      <c r="A75" s="133">
        <v>4</v>
      </c>
      <c r="B75" s="184"/>
      <c r="C75" s="133"/>
      <c r="D75" s="133"/>
      <c r="E75" s="133"/>
      <c r="F75" s="274">
        <f>C75*D75*E75</f>
        <v>0</v>
      </c>
      <c r="G75" s="184"/>
    </row>
    <row r="76" spans="1:11" ht="12.75" x14ac:dyDescent="0.2">
      <c r="A76" s="133">
        <v>5</v>
      </c>
      <c r="B76" s="184"/>
      <c r="C76" s="133"/>
      <c r="D76" s="133"/>
      <c r="E76" s="133"/>
      <c r="F76" s="274">
        <f>C76*D76*E76</f>
        <v>0</v>
      </c>
      <c r="G76" s="184"/>
    </row>
    <row r="77" spans="1:11" ht="12.75" x14ac:dyDescent="0.2">
      <c r="A77" s="496" t="s">
        <v>505</v>
      </c>
      <c r="B77" s="496"/>
      <c r="C77" s="186" t="s">
        <v>506</v>
      </c>
      <c r="D77" s="186" t="s">
        <v>506</v>
      </c>
      <c r="E77" s="186" t="s">
        <v>506</v>
      </c>
      <c r="F77" s="277">
        <f>SUM(F72:F76)</f>
        <v>0</v>
      </c>
      <c r="G77" s="186" t="s">
        <v>506</v>
      </c>
    </row>
    <row r="78" spans="1:11" ht="12.75" x14ac:dyDescent="0.2">
      <c r="A78" s="481" t="s">
        <v>507</v>
      </c>
      <c r="B78" s="481"/>
      <c r="C78" s="185" t="s">
        <v>506</v>
      </c>
      <c r="D78" s="185" t="s">
        <v>506</v>
      </c>
      <c r="E78" s="185" t="s">
        <v>506</v>
      </c>
      <c r="F78" s="278">
        <f>F65+F71+F77</f>
        <v>250000</v>
      </c>
      <c r="G78" s="185" t="s">
        <v>209</v>
      </c>
    </row>
    <row r="79" spans="1:11" x14ac:dyDescent="0.2">
      <c r="A79" s="140"/>
      <c r="B79" s="192"/>
      <c r="C79" s="192"/>
      <c r="D79" s="193"/>
      <c r="E79" s="193"/>
      <c r="F79" s="193"/>
      <c r="G79" s="192"/>
    </row>
    <row r="80" spans="1:11" x14ac:dyDescent="0.2">
      <c r="A80" s="140"/>
      <c r="B80" s="192"/>
      <c r="C80" s="192"/>
      <c r="D80" s="193"/>
      <c r="E80" s="193"/>
      <c r="F80" s="193"/>
      <c r="G80" s="192"/>
    </row>
    <row r="81" spans="1:10" x14ac:dyDescent="0.25">
      <c r="B81" s="482" t="s">
        <v>513</v>
      </c>
      <c r="C81" s="482"/>
      <c r="D81" s="482"/>
      <c r="E81" s="482"/>
      <c r="F81" s="482"/>
      <c r="G81" s="482"/>
    </row>
    <row r="83" spans="1:10" s="195" customFormat="1" ht="51" x14ac:dyDescent="0.2">
      <c r="A83" s="142" t="s">
        <v>208</v>
      </c>
      <c r="B83" s="183" t="s">
        <v>210</v>
      </c>
      <c r="C83" s="183" t="s">
        <v>545</v>
      </c>
      <c r="D83" s="183" t="s">
        <v>546</v>
      </c>
      <c r="E83" s="183" t="s">
        <v>514</v>
      </c>
      <c r="F83" s="183" t="s">
        <v>512</v>
      </c>
      <c r="G83" s="183" t="s">
        <v>502</v>
      </c>
      <c r="H83" s="194"/>
      <c r="I83" s="188"/>
      <c r="J83" s="189"/>
    </row>
    <row r="84" spans="1:10" ht="12.75" x14ac:dyDescent="0.2">
      <c r="A84" s="133">
        <v>1</v>
      </c>
      <c r="B84" s="183">
        <v>2</v>
      </c>
      <c r="C84" s="183">
        <v>3</v>
      </c>
      <c r="D84" s="183">
        <v>4</v>
      </c>
      <c r="E84" s="183">
        <v>5</v>
      </c>
      <c r="F84" s="183">
        <v>6</v>
      </c>
      <c r="G84" s="183">
        <v>7</v>
      </c>
    </row>
    <row r="85" spans="1:10" ht="12.75" x14ac:dyDescent="0.2">
      <c r="A85" s="133">
        <v>1</v>
      </c>
      <c r="B85" s="183"/>
      <c r="C85" s="183"/>
      <c r="D85" s="183"/>
      <c r="E85" s="183"/>
      <c r="F85" s="274">
        <f>C85*D85*E85</f>
        <v>0</v>
      </c>
      <c r="G85" s="183"/>
    </row>
    <row r="86" spans="1:10" ht="12.75" x14ac:dyDescent="0.2">
      <c r="A86" s="133">
        <v>2</v>
      </c>
      <c r="B86" s="184"/>
      <c r="C86" s="184"/>
      <c r="D86" s="183"/>
      <c r="E86" s="183"/>
      <c r="F86" s="274">
        <f>C86*D86*E86</f>
        <v>0</v>
      </c>
      <c r="G86" s="184"/>
    </row>
    <row r="87" spans="1:10" ht="12.75" x14ac:dyDescent="0.2">
      <c r="A87" s="133">
        <v>3</v>
      </c>
      <c r="B87" s="184"/>
      <c r="C87" s="184"/>
      <c r="D87" s="183"/>
      <c r="E87" s="183"/>
      <c r="F87" s="274">
        <f>C87*D87*E87</f>
        <v>0</v>
      </c>
      <c r="G87" s="184"/>
    </row>
    <row r="88" spans="1:10" ht="12.75" x14ac:dyDescent="0.2">
      <c r="A88" s="475" t="s">
        <v>505</v>
      </c>
      <c r="B88" s="475"/>
      <c r="C88" s="215" t="s">
        <v>506</v>
      </c>
      <c r="D88" s="215" t="s">
        <v>506</v>
      </c>
      <c r="E88" s="215" t="s">
        <v>506</v>
      </c>
      <c r="F88" s="275">
        <f>SUM(F85:F87)</f>
        <v>0</v>
      </c>
      <c r="G88" s="215" t="s">
        <v>506</v>
      </c>
    </row>
    <row r="89" spans="1:10" ht="12.75" x14ac:dyDescent="0.2">
      <c r="A89" s="133">
        <v>1</v>
      </c>
      <c r="B89" s="183"/>
      <c r="C89" s="183"/>
      <c r="D89" s="183"/>
      <c r="E89" s="183"/>
      <c r="F89" s="274">
        <f>C89*D89*E89</f>
        <v>0</v>
      </c>
      <c r="G89" s="184"/>
    </row>
    <row r="90" spans="1:10" ht="12.75" x14ac:dyDescent="0.2">
      <c r="A90" s="133">
        <v>2</v>
      </c>
      <c r="B90" s="184"/>
      <c r="C90" s="184"/>
      <c r="D90" s="183"/>
      <c r="E90" s="183"/>
      <c r="F90" s="274">
        <f>C90*D90*E90</f>
        <v>0</v>
      </c>
      <c r="G90" s="184"/>
    </row>
    <row r="91" spans="1:10" ht="12.75" x14ac:dyDescent="0.2">
      <c r="A91" s="133">
        <v>3</v>
      </c>
      <c r="B91" s="184"/>
      <c r="C91" s="184"/>
      <c r="D91" s="183"/>
      <c r="E91" s="183"/>
      <c r="F91" s="274">
        <f>C91*D91*E91</f>
        <v>0</v>
      </c>
      <c r="G91" s="184"/>
    </row>
    <row r="92" spans="1:10" ht="12.75" x14ac:dyDescent="0.2">
      <c r="A92" s="476" t="s">
        <v>505</v>
      </c>
      <c r="B92" s="476"/>
      <c r="C92" s="211" t="s">
        <v>506</v>
      </c>
      <c r="D92" s="211" t="s">
        <v>506</v>
      </c>
      <c r="E92" s="211" t="s">
        <v>506</v>
      </c>
      <c r="F92" s="276">
        <f>SUM(F89:F91)</f>
        <v>0</v>
      </c>
      <c r="G92" s="211" t="s">
        <v>506</v>
      </c>
    </row>
    <row r="93" spans="1:10" ht="12.75" x14ac:dyDescent="0.2">
      <c r="A93" s="133">
        <v>1</v>
      </c>
      <c r="B93" s="183"/>
      <c r="C93" s="183"/>
      <c r="D93" s="183"/>
      <c r="E93" s="183"/>
      <c r="F93" s="274">
        <f>C93*D93*E93</f>
        <v>0</v>
      </c>
      <c r="G93" s="184"/>
    </row>
    <row r="94" spans="1:10" ht="12.75" x14ac:dyDescent="0.2">
      <c r="A94" s="133">
        <v>2</v>
      </c>
      <c r="B94" s="184"/>
      <c r="C94" s="184"/>
      <c r="D94" s="183"/>
      <c r="E94" s="183"/>
      <c r="F94" s="274">
        <f>C94*D94*E94</f>
        <v>0</v>
      </c>
      <c r="G94" s="184"/>
    </row>
    <row r="95" spans="1:10" ht="12.75" x14ac:dyDescent="0.2">
      <c r="A95" s="133">
        <v>3</v>
      </c>
      <c r="B95" s="184"/>
      <c r="C95" s="184"/>
      <c r="D95" s="183"/>
      <c r="E95" s="183"/>
      <c r="F95" s="274">
        <f>C95*D95*E95</f>
        <v>0</v>
      </c>
      <c r="G95" s="184"/>
    </row>
    <row r="96" spans="1:10" ht="12.75" x14ac:dyDescent="0.2">
      <c r="A96" s="471" t="s">
        <v>505</v>
      </c>
      <c r="B96" s="471"/>
      <c r="C96" s="186" t="s">
        <v>506</v>
      </c>
      <c r="D96" s="186" t="s">
        <v>506</v>
      </c>
      <c r="E96" s="186" t="s">
        <v>506</v>
      </c>
      <c r="F96" s="277">
        <f>SUM(F93:F95)</f>
        <v>0</v>
      </c>
      <c r="G96" s="186" t="s">
        <v>506</v>
      </c>
    </row>
    <row r="97" spans="1:10" ht="12.75" x14ac:dyDescent="0.2">
      <c r="A97" s="472" t="s">
        <v>507</v>
      </c>
      <c r="B97" s="472"/>
      <c r="C97" s="185" t="s">
        <v>506</v>
      </c>
      <c r="D97" s="185" t="s">
        <v>506</v>
      </c>
      <c r="E97" s="185" t="s">
        <v>506</v>
      </c>
      <c r="F97" s="278">
        <f>F88+F92+F96</f>
        <v>0</v>
      </c>
      <c r="G97" s="185" t="s">
        <v>209</v>
      </c>
    </row>
    <row r="100" spans="1:10" ht="46.5" customHeight="1" x14ac:dyDescent="0.2">
      <c r="B100" s="495" t="s">
        <v>515</v>
      </c>
      <c r="C100" s="495"/>
      <c r="D100" s="495"/>
      <c r="E100" s="495"/>
      <c r="F100" s="495"/>
      <c r="G100" s="495"/>
      <c r="H100" s="125"/>
    </row>
    <row r="101" spans="1:10" x14ac:dyDescent="0.2">
      <c r="A101" s="140"/>
      <c r="B101" s="192"/>
      <c r="C101" s="192"/>
      <c r="D101" s="193"/>
      <c r="E101" s="193"/>
    </row>
    <row r="102" spans="1:10" s="195" customFormat="1" ht="51" x14ac:dyDescent="0.2">
      <c r="A102" s="143" t="s">
        <v>208</v>
      </c>
      <c r="B102" s="135" t="s">
        <v>516</v>
      </c>
      <c r="C102" s="183" t="s">
        <v>212</v>
      </c>
      <c r="D102" s="135" t="s">
        <v>695</v>
      </c>
      <c r="E102" s="339" t="s">
        <v>502</v>
      </c>
      <c r="F102" s="306"/>
      <c r="G102" s="306"/>
      <c r="H102" s="201"/>
      <c r="I102" s="188"/>
      <c r="J102" s="189"/>
    </row>
    <row r="103" spans="1:10" ht="12.75" x14ac:dyDescent="0.2">
      <c r="A103" s="133">
        <v>1</v>
      </c>
      <c r="B103" s="126">
        <v>2</v>
      </c>
      <c r="C103" s="126">
        <v>3</v>
      </c>
      <c r="D103" s="126">
        <v>4</v>
      </c>
      <c r="E103" s="339">
        <v>5</v>
      </c>
    </row>
    <row r="104" spans="1:10" ht="90.75" customHeight="1" x14ac:dyDescent="0.2">
      <c r="A104" s="133">
        <v>1</v>
      </c>
      <c r="B104" s="129" t="s">
        <v>517</v>
      </c>
      <c r="C104" s="183" t="s">
        <v>506</v>
      </c>
      <c r="D104" s="261">
        <f>SUM(D105:D108)</f>
        <v>532217.69999999995</v>
      </c>
      <c r="E104" s="183"/>
    </row>
    <row r="105" spans="1:10" ht="12.75" x14ac:dyDescent="0.2">
      <c r="A105" s="484" t="s">
        <v>121</v>
      </c>
      <c r="B105" s="129" t="s">
        <v>29</v>
      </c>
      <c r="C105" s="491">
        <v>1774059</v>
      </c>
      <c r="D105" s="494">
        <f>C105*30%</f>
        <v>532217.69999999995</v>
      </c>
      <c r="E105" s="487">
        <v>2</v>
      </c>
    </row>
    <row r="106" spans="1:10" ht="12.75" x14ac:dyDescent="0.2">
      <c r="A106" s="484"/>
      <c r="B106" s="127" t="s">
        <v>518</v>
      </c>
      <c r="C106" s="493"/>
      <c r="D106" s="494"/>
      <c r="E106" s="487"/>
    </row>
    <row r="107" spans="1:10" ht="12.75" x14ac:dyDescent="0.2">
      <c r="A107" s="235" t="s">
        <v>123</v>
      </c>
      <c r="B107" s="127" t="s">
        <v>519</v>
      </c>
      <c r="C107" s="317"/>
      <c r="D107" s="256"/>
      <c r="E107" s="183"/>
    </row>
    <row r="108" spans="1:10" ht="41.25" customHeight="1" x14ac:dyDescent="0.2">
      <c r="A108" s="235" t="s">
        <v>125</v>
      </c>
      <c r="B108" s="184" t="s">
        <v>520</v>
      </c>
      <c r="C108" s="184"/>
      <c r="D108" s="279"/>
      <c r="E108" s="183"/>
    </row>
    <row r="109" spans="1:10" ht="67.5" customHeight="1" x14ac:dyDescent="0.2">
      <c r="A109" s="235" t="s">
        <v>6</v>
      </c>
      <c r="B109" s="129" t="s">
        <v>521</v>
      </c>
      <c r="C109" s="183" t="s">
        <v>506</v>
      </c>
      <c r="D109" s="261">
        <f>SUM(D110:D116)</f>
        <v>3548.12</v>
      </c>
      <c r="E109" s="183">
        <v>2</v>
      </c>
    </row>
    <row r="110" spans="1:10" ht="12.75" x14ac:dyDescent="0.2">
      <c r="A110" s="484" t="s">
        <v>438</v>
      </c>
      <c r="B110" s="129" t="s">
        <v>29</v>
      </c>
      <c r="C110" s="491">
        <f>C105</f>
        <v>1774059</v>
      </c>
      <c r="D110" s="494">
        <f>C110*0.2%</f>
        <v>3548.12</v>
      </c>
      <c r="E110" s="487">
        <v>2</v>
      </c>
    </row>
    <row r="111" spans="1:10" ht="28.5" customHeight="1" x14ac:dyDescent="0.2">
      <c r="A111" s="484"/>
      <c r="B111" s="127" t="s">
        <v>522</v>
      </c>
      <c r="C111" s="492"/>
      <c r="D111" s="494"/>
      <c r="E111" s="487"/>
    </row>
    <row r="112" spans="1:10" ht="39" customHeight="1" x14ac:dyDescent="0.2">
      <c r="A112" s="488"/>
      <c r="B112" s="127" t="s">
        <v>523</v>
      </c>
      <c r="C112" s="493"/>
      <c r="D112" s="494"/>
      <c r="E112" s="487"/>
    </row>
    <row r="113" spans="1:11" ht="26.25" customHeight="1" x14ac:dyDescent="0.2">
      <c r="A113" s="488" t="s">
        <v>439</v>
      </c>
      <c r="B113" s="184" t="s">
        <v>522</v>
      </c>
      <c r="C113" s="487"/>
      <c r="D113" s="487"/>
      <c r="E113" s="487"/>
    </row>
    <row r="114" spans="1:11" ht="38.25" x14ac:dyDescent="0.2">
      <c r="A114" s="488"/>
      <c r="B114" s="197" t="s">
        <v>550</v>
      </c>
      <c r="C114" s="487"/>
      <c r="D114" s="487"/>
      <c r="E114" s="487"/>
    </row>
    <row r="115" spans="1:11" ht="17.25" customHeight="1" x14ac:dyDescent="0.2">
      <c r="A115" s="488" t="s">
        <v>442</v>
      </c>
      <c r="B115" s="184" t="s">
        <v>522</v>
      </c>
      <c r="C115" s="487"/>
      <c r="D115" s="487"/>
      <c r="E115" s="487"/>
    </row>
    <row r="116" spans="1:11" ht="38.25" x14ac:dyDescent="0.2">
      <c r="A116" s="488"/>
      <c r="B116" s="197" t="s">
        <v>550</v>
      </c>
      <c r="C116" s="487"/>
      <c r="D116" s="487"/>
      <c r="E116" s="487"/>
    </row>
    <row r="117" spans="1:11" ht="12.75" x14ac:dyDescent="0.2">
      <c r="A117" s="475" t="s">
        <v>505</v>
      </c>
      <c r="B117" s="475"/>
      <c r="C117" s="215" t="s">
        <v>506</v>
      </c>
      <c r="D117" s="257">
        <f>D104+D109</f>
        <v>535765.81999999995</v>
      </c>
      <c r="E117" s="215" t="s">
        <v>209</v>
      </c>
      <c r="K117" s="61" t="s">
        <v>446</v>
      </c>
    </row>
    <row r="118" spans="1:11" ht="94.5" customHeight="1" x14ac:dyDescent="0.2">
      <c r="A118" s="235" t="s">
        <v>5</v>
      </c>
      <c r="B118" s="129" t="s">
        <v>517</v>
      </c>
      <c r="C118" s="183" t="s">
        <v>506</v>
      </c>
      <c r="D118" s="262">
        <f>SUM(D119:D122)</f>
        <v>6257327.6100000003</v>
      </c>
      <c r="E118" s="183">
        <v>4</v>
      </c>
    </row>
    <row r="119" spans="1:11" ht="12.75" x14ac:dyDescent="0.2">
      <c r="A119" s="484" t="s">
        <v>121</v>
      </c>
      <c r="B119" s="129" t="s">
        <v>29</v>
      </c>
      <c r="C119" s="489">
        <v>20857758.699999999</v>
      </c>
      <c r="D119" s="490">
        <f>C119*30%</f>
        <v>6257327.6100000003</v>
      </c>
      <c r="E119" s="487">
        <v>4</v>
      </c>
    </row>
    <row r="120" spans="1:11" ht="12.75" x14ac:dyDescent="0.2">
      <c r="A120" s="484"/>
      <c r="B120" s="127" t="s">
        <v>518</v>
      </c>
      <c r="C120" s="489"/>
      <c r="D120" s="490"/>
      <c r="E120" s="487"/>
    </row>
    <row r="121" spans="1:11" ht="12.75" x14ac:dyDescent="0.2">
      <c r="A121" s="235" t="s">
        <v>123</v>
      </c>
      <c r="B121" s="127" t="s">
        <v>519</v>
      </c>
      <c r="C121" s="183"/>
      <c r="D121" s="256"/>
      <c r="E121" s="183">
        <v>4</v>
      </c>
    </row>
    <row r="122" spans="1:11" ht="40.5" customHeight="1" x14ac:dyDescent="0.2">
      <c r="A122" s="235" t="s">
        <v>125</v>
      </c>
      <c r="B122" s="184" t="s">
        <v>520</v>
      </c>
      <c r="C122" s="184"/>
      <c r="D122" s="256"/>
      <c r="E122" s="183"/>
    </row>
    <row r="123" spans="1:11" ht="63.75" customHeight="1" x14ac:dyDescent="0.2">
      <c r="A123" s="235" t="s">
        <v>6</v>
      </c>
      <c r="B123" s="184" t="s">
        <v>521</v>
      </c>
      <c r="C123" s="183" t="s">
        <v>506</v>
      </c>
      <c r="D123" s="262">
        <f>SUM(D124:D130)</f>
        <v>50678.02</v>
      </c>
      <c r="E123" s="183">
        <v>4</v>
      </c>
    </row>
    <row r="124" spans="1:11" ht="12.75" x14ac:dyDescent="0.2">
      <c r="A124" s="484" t="s">
        <v>438</v>
      </c>
      <c r="B124" s="129" t="s">
        <v>29</v>
      </c>
      <c r="C124" s="489">
        <v>20857758.699999999</v>
      </c>
      <c r="D124" s="490">
        <f>C124*0.2%</f>
        <v>41715.519999999997</v>
      </c>
      <c r="E124" s="487">
        <v>4</v>
      </c>
    </row>
    <row r="125" spans="1:11" ht="16.5" customHeight="1" x14ac:dyDescent="0.2">
      <c r="A125" s="484"/>
      <c r="B125" s="128" t="s">
        <v>522</v>
      </c>
      <c r="C125" s="489"/>
      <c r="D125" s="490"/>
      <c r="E125" s="487"/>
    </row>
    <row r="126" spans="1:11" ht="39.75" customHeight="1" x14ac:dyDescent="0.2">
      <c r="A126" s="484"/>
      <c r="B126" s="127" t="s">
        <v>523</v>
      </c>
      <c r="C126" s="489"/>
      <c r="D126" s="490"/>
      <c r="E126" s="487"/>
    </row>
    <row r="127" spans="1:11" ht="29.25" customHeight="1" x14ac:dyDescent="0.2">
      <c r="A127" s="488" t="s">
        <v>439</v>
      </c>
      <c r="B127" s="127" t="s">
        <v>522</v>
      </c>
      <c r="C127" s="487" t="s">
        <v>709</v>
      </c>
      <c r="D127" s="487">
        <v>8962.5</v>
      </c>
      <c r="E127" s="487">
        <v>4</v>
      </c>
    </row>
    <row r="128" spans="1:11" ht="38.25" customHeight="1" x14ac:dyDescent="0.2">
      <c r="A128" s="488"/>
      <c r="B128" s="197" t="s">
        <v>524</v>
      </c>
      <c r="C128" s="487"/>
      <c r="D128" s="487"/>
      <c r="E128" s="487"/>
    </row>
    <row r="129" spans="1:11" ht="27" customHeight="1" x14ac:dyDescent="0.2">
      <c r="A129" s="488" t="s">
        <v>442</v>
      </c>
      <c r="B129" s="184" t="s">
        <v>522</v>
      </c>
      <c r="C129" s="487"/>
      <c r="D129" s="487"/>
      <c r="E129" s="487"/>
    </row>
    <row r="130" spans="1:11" ht="38.25" customHeight="1" x14ac:dyDescent="0.2">
      <c r="A130" s="488"/>
      <c r="B130" s="198" t="s">
        <v>524</v>
      </c>
      <c r="C130" s="487"/>
      <c r="D130" s="487"/>
      <c r="E130" s="487"/>
    </row>
    <row r="131" spans="1:11" ht="12.75" x14ac:dyDescent="0.2">
      <c r="A131" s="476" t="s">
        <v>505</v>
      </c>
      <c r="B131" s="476"/>
      <c r="C131" s="211" t="s">
        <v>506</v>
      </c>
      <c r="D131" s="258">
        <f>D118+D123</f>
        <v>6308005.6299999999</v>
      </c>
      <c r="E131" s="211" t="s">
        <v>209</v>
      </c>
      <c r="K131" s="61" t="s">
        <v>446</v>
      </c>
    </row>
    <row r="132" spans="1:11" ht="90.75" customHeight="1" x14ac:dyDescent="0.2">
      <c r="A132" s="235" t="s">
        <v>5</v>
      </c>
      <c r="B132" s="129" t="s">
        <v>517</v>
      </c>
      <c r="C132" s="183" t="s">
        <v>506</v>
      </c>
      <c r="D132" s="263">
        <f>SUM(D133:D136)-0.02</f>
        <v>23451.35</v>
      </c>
      <c r="E132" s="183">
        <v>5</v>
      </c>
    </row>
    <row r="133" spans="1:11" ht="12.75" x14ac:dyDescent="0.2">
      <c r="A133" s="484" t="s">
        <v>121</v>
      </c>
      <c r="B133" s="129" t="s">
        <v>29</v>
      </c>
      <c r="C133" s="485">
        <v>78171.28</v>
      </c>
      <c r="D133" s="486">
        <f>C133*30%-0.01</f>
        <v>23451.37</v>
      </c>
      <c r="E133" s="487">
        <v>5</v>
      </c>
    </row>
    <row r="134" spans="1:11" ht="12.75" x14ac:dyDescent="0.2">
      <c r="A134" s="484"/>
      <c r="B134" s="127" t="s">
        <v>518</v>
      </c>
      <c r="C134" s="485"/>
      <c r="D134" s="486"/>
      <c r="E134" s="487"/>
    </row>
    <row r="135" spans="1:11" ht="12.75" x14ac:dyDescent="0.2">
      <c r="A135" s="235" t="s">
        <v>123</v>
      </c>
      <c r="B135" s="127" t="s">
        <v>519</v>
      </c>
      <c r="C135" s="183"/>
      <c r="D135" s="256"/>
      <c r="E135" s="183"/>
    </row>
    <row r="136" spans="1:11" ht="27.75" customHeight="1" x14ac:dyDescent="0.2">
      <c r="A136" s="235" t="s">
        <v>125</v>
      </c>
      <c r="B136" s="184" t="s">
        <v>520</v>
      </c>
      <c r="C136" s="183"/>
      <c r="D136" s="256"/>
      <c r="E136" s="183">
        <v>5</v>
      </c>
    </row>
    <row r="137" spans="1:11" ht="66.75" customHeight="1" x14ac:dyDescent="0.2">
      <c r="A137" s="235" t="s">
        <v>6</v>
      </c>
      <c r="B137" s="129" t="s">
        <v>521</v>
      </c>
      <c r="C137" s="183" t="s">
        <v>506</v>
      </c>
      <c r="D137" s="263">
        <f>SUM(D138:D144)</f>
        <v>156.34</v>
      </c>
      <c r="E137" s="183">
        <v>5</v>
      </c>
    </row>
    <row r="138" spans="1:11" ht="12.75" x14ac:dyDescent="0.2">
      <c r="A138" s="484" t="s">
        <v>438</v>
      </c>
      <c r="B138" s="129" t="s">
        <v>29</v>
      </c>
      <c r="C138" s="485">
        <f>C133</f>
        <v>78171.28</v>
      </c>
      <c r="D138" s="486">
        <f>C138*0.2%</f>
        <v>156.34</v>
      </c>
      <c r="E138" s="487">
        <v>5</v>
      </c>
    </row>
    <row r="139" spans="1:11" ht="26.25" customHeight="1" x14ac:dyDescent="0.2">
      <c r="A139" s="484"/>
      <c r="B139" s="128" t="s">
        <v>522</v>
      </c>
      <c r="C139" s="485"/>
      <c r="D139" s="486"/>
      <c r="E139" s="487"/>
    </row>
    <row r="140" spans="1:11" ht="38.25" customHeight="1" x14ac:dyDescent="0.2">
      <c r="A140" s="484"/>
      <c r="B140" s="127" t="s">
        <v>523</v>
      </c>
      <c r="C140" s="485"/>
      <c r="D140" s="486"/>
      <c r="E140" s="487"/>
    </row>
    <row r="141" spans="1:11" ht="27.75" customHeight="1" x14ac:dyDescent="0.2">
      <c r="A141" s="488" t="s">
        <v>439</v>
      </c>
      <c r="B141" s="127" t="s">
        <v>522</v>
      </c>
      <c r="C141" s="487"/>
      <c r="D141" s="487"/>
      <c r="E141" s="487"/>
    </row>
    <row r="142" spans="1:11" ht="37.5" customHeight="1" x14ac:dyDescent="0.2">
      <c r="A142" s="488"/>
      <c r="B142" s="198" t="s">
        <v>550</v>
      </c>
      <c r="C142" s="487"/>
      <c r="D142" s="487"/>
      <c r="E142" s="487"/>
    </row>
    <row r="143" spans="1:11" ht="26.25" customHeight="1" x14ac:dyDescent="0.2">
      <c r="A143" s="488" t="s">
        <v>442</v>
      </c>
      <c r="B143" s="184" t="s">
        <v>522</v>
      </c>
      <c r="C143" s="487"/>
      <c r="D143" s="487"/>
      <c r="E143" s="487"/>
    </row>
    <row r="144" spans="1:11" ht="38.25" customHeight="1" x14ac:dyDescent="0.2">
      <c r="A144" s="488"/>
      <c r="B144" s="198" t="s">
        <v>550</v>
      </c>
      <c r="C144" s="487"/>
      <c r="D144" s="487"/>
      <c r="E144" s="487"/>
    </row>
    <row r="145" spans="1:11" ht="12.75" x14ac:dyDescent="0.2">
      <c r="A145" s="468" t="s">
        <v>657</v>
      </c>
      <c r="B145" s="468"/>
      <c r="C145" s="186" t="s">
        <v>506</v>
      </c>
      <c r="D145" s="259">
        <f>D132+D137+0.02</f>
        <v>23607.71</v>
      </c>
      <c r="E145" s="186" t="s">
        <v>209</v>
      </c>
      <c r="K145" s="61" t="s">
        <v>446</v>
      </c>
    </row>
    <row r="146" spans="1:11" ht="89.25" x14ac:dyDescent="0.2">
      <c r="A146" s="318" t="s">
        <v>5</v>
      </c>
      <c r="B146" s="129" t="s">
        <v>517</v>
      </c>
      <c r="C146" s="317" t="s">
        <v>506</v>
      </c>
      <c r="D146" s="319">
        <f>SUM(D147:D150)</f>
        <v>100819.25</v>
      </c>
      <c r="E146" s="317">
        <v>5</v>
      </c>
    </row>
    <row r="147" spans="1:11" ht="12.75" x14ac:dyDescent="0.2">
      <c r="A147" s="484" t="s">
        <v>121</v>
      </c>
      <c r="B147" s="129" t="s">
        <v>29</v>
      </c>
      <c r="C147" s="485">
        <v>335000</v>
      </c>
      <c r="D147" s="486">
        <f>C147*30%</f>
        <v>100500</v>
      </c>
      <c r="E147" s="487">
        <v>5</v>
      </c>
    </row>
    <row r="148" spans="1:11" ht="12.75" x14ac:dyDescent="0.2">
      <c r="A148" s="484"/>
      <c r="B148" s="127" t="s">
        <v>518</v>
      </c>
      <c r="C148" s="485"/>
      <c r="D148" s="486"/>
      <c r="E148" s="487"/>
    </row>
    <row r="149" spans="1:11" ht="12.75" x14ac:dyDescent="0.2">
      <c r="A149" s="318" t="s">
        <v>123</v>
      </c>
      <c r="B149" s="127" t="s">
        <v>519</v>
      </c>
      <c r="C149" s="317">
        <v>2114.23</v>
      </c>
      <c r="D149" s="256">
        <v>319.25</v>
      </c>
      <c r="E149" s="317">
        <v>5</v>
      </c>
    </row>
    <row r="150" spans="1:11" ht="38.25" x14ac:dyDescent="0.2">
      <c r="A150" s="318" t="s">
        <v>125</v>
      </c>
      <c r="B150" s="184" t="s">
        <v>520</v>
      </c>
      <c r="C150" s="317"/>
      <c r="D150" s="256"/>
      <c r="E150" s="317"/>
    </row>
    <row r="151" spans="1:11" ht="76.5" x14ac:dyDescent="0.2">
      <c r="A151" s="318" t="s">
        <v>6</v>
      </c>
      <c r="B151" s="129" t="s">
        <v>521</v>
      </c>
      <c r="C151" s="317" t="s">
        <v>506</v>
      </c>
      <c r="D151" s="319">
        <v>670</v>
      </c>
      <c r="E151" s="317">
        <v>5</v>
      </c>
    </row>
    <row r="152" spans="1:11" ht="12.75" x14ac:dyDescent="0.2">
      <c r="A152" s="484" t="s">
        <v>438</v>
      </c>
      <c r="B152" s="129" t="s">
        <v>29</v>
      </c>
      <c r="C152" s="485">
        <f>C147</f>
        <v>335000</v>
      </c>
      <c r="D152" s="486">
        <v>670</v>
      </c>
      <c r="E152" s="487">
        <v>5</v>
      </c>
    </row>
    <row r="153" spans="1:11" ht="25.5" x14ac:dyDescent="0.2">
      <c r="A153" s="484"/>
      <c r="B153" s="128" t="s">
        <v>522</v>
      </c>
      <c r="C153" s="485"/>
      <c r="D153" s="486"/>
      <c r="E153" s="487"/>
    </row>
    <row r="154" spans="1:11" ht="38.25" x14ac:dyDescent="0.2">
      <c r="A154" s="484"/>
      <c r="B154" s="127" t="s">
        <v>523</v>
      </c>
      <c r="C154" s="485"/>
      <c r="D154" s="486"/>
      <c r="E154" s="487"/>
    </row>
    <row r="155" spans="1:11" ht="25.5" x14ac:dyDescent="0.2">
      <c r="A155" s="488" t="s">
        <v>439</v>
      </c>
      <c r="B155" s="127" t="s">
        <v>522</v>
      </c>
      <c r="C155" s="487"/>
      <c r="D155" s="487"/>
      <c r="E155" s="487"/>
    </row>
    <row r="156" spans="1:11" ht="38.25" x14ac:dyDescent="0.2">
      <c r="A156" s="488"/>
      <c r="B156" s="198" t="s">
        <v>550</v>
      </c>
      <c r="C156" s="487"/>
      <c r="D156" s="487"/>
      <c r="E156" s="487"/>
    </row>
    <row r="157" spans="1:11" ht="25.5" x14ac:dyDescent="0.2">
      <c r="A157" s="488" t="s">
        <v>442</v>
      </c>
      <c r="B157" s="184" t="s">
        <v>522</v>
      </c>
      <c r="C157" s="487"/>
      <c r="D157" s="487"/>
      <c r="E157" s="487"/>
    </row>
    <row r="158" spans="1:11" ht="38.25" x14ac:dyDescent="0.2">
      <c r="A158" s="488"/>
      <c r="B158" s="198" t="s">
        <v>550</v>
      </c>
      <c r="C158" s="487"/>
      <c r="D158" s="487"/>
      <c r="E158" s="487"/>
    </row>
    <row r="159" spans="1:11" ht="12.75" x14ac:dyDescent="0.2">
      <c r="A159" s="468" t="s">
        <v>658</v>
      </c>
      <c r="B159" s="468"/>
      <c r="C159" s="321" t="s">
        <v>506</v>
      </c>
      <c r="D159" s="259">
        <f>D146+D151</f>
        <v>101489.25</v>
      </c>
      <c r="E159" s="321" t="s">
        <v>209</v>
      </c>
    </row>
    <row r="160" spans="1:11" ht="12.75" x14ac:dyDescent="0.2">
      <c r="A160" s="535" t="s">
        <v>507</v>
      </c>
      <c r="B160" s="535"/>
      <c r="C160" s="320" t="s">
        <v>506</v>
      </c>
      <c r="D160" s="260">
        <f>D117+D131+D145+D159</f>
        <v>6968868.4100000001</v>
      </c>
      <c r="E160" s="320" t="s">
        <v>209</v>
      </c>
    </row>
    <row r="161" spans="1:10" ht="12.75" x14ac:dyDescent="0.2">
      <c r="A161" s="326"/>
      <c r="B161" s="326"/>
      <c r="C161" s="326"/>
      <c r="D161" s="327"/>
      <c r="E161" s="326"/>
    </row>
    <row r="163" spans="1:10" ht="36.75" customHeight="1" x14ac:dyDescent="0.2">
      <c r="B163" s="534" t="s">
        <v>555</v>
      </c>
      <c r="C163" s="534"/>
      <c r="D163" s="534"/>
      <c r="E163" s="534"/>
      <c r="F163" s="534"/>
    </row>
    <row r="164" spans="1:10" ht="34.5" customHeight="1" x14ac:dyDescent="0.2">
      <c r="B164" s="473" t="s">
        <v>554</v>
      </c>
      <c r="C164" s="473"/>
      <c r="D164" s="473"/>
      <c r="E164" s="473"/>
      <c r="F164" s="473"/>
    </row>
    <row r="165" spans="1:10" x14ac:dyDescent="0.2">
      <c r="B165" s="150"/>
      <c r="C165" s="150"/>
      <c r="D165" s="150"/>
      <c r="E165" s="150"/>
      <c r="F165" s="150"/>
    </row>
    <row r="166" spans="1:10" x14ac:dyDescent="0.2">
      <c r="B166" s="150"/>
      <c r="C166" s="150"/>
      <c r="D166" s="150"/>
      <c r="E166" s="150"/>
      <c r="F166" s="150"/>
    </row>
    <row r="167" spans="1:10" x14ac:dyDescent="0.25">
      <c r="B167" s="482" t="s">
        <v>525</v>
      </c>
      <c r="C167" s="482"/>
      <c r="D167" s="482"/>
      <c r="E167" s="482"/>
      <c r="F167" s="482"/>
    </row>
    <row r="168" spans="1:10" x14ac:dyDescent="0.25">
      <c r="B168" s="131" t="s">
        <v>526</v>
      </c>
      <c r="C168" s="483"/>
      <c r="D168" s="483"/>
      <c r="E168" s="483"/>
      <c r="F168" s="483"/>
      <c r="G168" s="199"/>
    </row>
    <row r="170" spans="1:10" s="195" customFormat="1" ht="51" x14ac:dyDescent="0.2">
      <c r="A170" s="143" t="s">
        <v>208</v>
      </c>
      <c r="B170" s="135" t="s">
        <v>0</v>
      </c>
      <c r="C170" s="135" t="s">
        <v>213</v>
      </c>
      <c r="D170" s="135" t="s">
        <v>218</v>
      </c>
      <c r="E170" s="183" t="s">
        <v>547</v>
      </c>
      <c r="F170" s="135" t="s">
        <v>502</v>
      </c>
      <c r="G170" s="194"/>
      <c r="H170" s="194"/>
      <c r="I170" s="188"/>
      <c r="J170" s="189"/>
    </row>
    <row r="171" spans="1:10" ht="12.75" x14ac:dyDescent="0.2">
      <c r="A171" s="133">
        <v>1</v>
      </c>
      <c r="B171" s="126">
        <v>2</v>
      </c>
      <c r="C171" s="126">
        <v>3</v>
      </c>
      <c r="D171" s="126">
        <v>4</v>
      </c>
      <c r="E171" s="126">
        <v>5</v>
      </c>
      <c r="F171" s="126">
        <v>6</v>
      </c>
    </row>
    <row r="172" spans="1:10" ht="12.75" x14ac:dyDescent="0.2">
      <c r="A172" s="133">
        <v>1</v>
      </c>
      <c r="B172" s="184"/>
      <c r="C172" s="184"/>
      <c r="D172" s="183"/>
      <c r="E172" s="256">
        <f>C172*D172</f>
        <v>0</v>
      </c>
      <c r="F172" s="183"/>
    </row>
    <row r="173" spans="1:10" ht="12.75" x14ac:dyDescent="0.2">
      <c r="A173" s="133">
        <v>2</v>
      </c>
      <c r="B173" s="184"/>
      <c r="C173" s="184"/>
      <c r="D173" s="183"/>
      <c r="E173" s="256">
        <f>C173*D173</f>
        <v>0</v>
      </c>
      <c r="F173" s="183"/>
    </row>
    <row r="174" spans="1:10" ht="12.75" x14ac:dyDescent="0.2">
      <c r="A174" s="475" t="s">
        <v>505</v>
      </c>
      <c r="B174" s="475"/>
      <c r="C174" s="215" t="s">
        <v>506</v>
      </c>
      <c r="D174" s="215" t="s">
        <v>506</v>
      </c>
      <c r="E174" s="257">
        <f>SUM(E172:E173)</f>
        <v>0</v>
      </c>
      <c r="F174" s="215" t="s">
        <v>506</v>
      </c>
    </row>
    <row r="175" spans="1:10" ht="12.75" x14ac:dyDescent="0.2">
      <c r="A175" s="133">
        <v>1</v>
      </c>
      <c r="B175" s="184"/>
      <c r="C175" s="184"/>
      <c r="D175" s="183"/>
      <c r="E175" s="256">
        <v>0</v>
      </c>
      <c r="F175" s="183"/>
    </row>
    <row r="176" spans="1:10" ht="12.75" x14ac:dyDescent="0.2">
      <c r="A176" s="133">
        <v>2</v>
      </c>
      <c r="B176" s="184"/>
      <c r="C176" s="184"/>
      <c r="D176" s="183"/>
      <c r="E176" s="256">
        <f>C176*D176</f>
        <v>0</v>
      </c>
      <c r="F176" s="183"/>
    </row>
    <row r="177" spans="1:11" ht="12.75" x14ac:dyDescent="0.2">
      <c r="A177" s="476" t="s">
        <v>505</v>
      </c>
      <c r="B177" s="476"/>
      <c r="C177" s="211" t="s">
        <v>506</v>
      </c>
      <c r="D177" s="211" t="s">
        <v>506</v>
      </c>
      <c r="E177" s="258">
        <f>SUM(E175:E176)</f>
        <v>0</v>
      </c>
      <c r="F177" s="211" t="s">
        <v>506</v>
      </c>
    </row>
    <row r="178" spans="1:11" ht="12.75" x14ac:dyDescent="0.2">
      <c r="A178" s="133">
        <v>1</v>
      </c>
      <c r="B178" s="184"/>
      <c r="C178" s="184"/>
      <c r="D178" s="183"/>
      <c r="E178" s="256">
        <f>C178*D178</f>
        <v>0</v>
      </c>
      <c r="F178" s="183"/>
    </row>
    <row r="179" spans="1:11" ht="12.75" x14ac:dyDescent="0.2">
      <c r="A179" s="133">
        <v>2</v>
      </c>
      <c r="B179" s="184"/>
      <c r="C179" s="184"/>
      <c r="D179" s="183"/>
      <c r="E179" s="256">
        <f>C179*D179</f>
        <v>0</v>
      </c>
      <c r="F179" s="183"/>
    </row>
    <row r="180" spans="1:11" ht="12.75" x14ac:dyDescent="0.2">
      <c r="A180" s="471" t="s">
        <v>505</v>
      </c>
      <c r="B180" s="471"/>
      <c r="C180" s="186" t="s">
        <v>506</v>
      </c>
      <c r="D180" s="186" t="s">
        <v>506</v>
      </c>
      <c r="E180" s="259">
        <f>SUM(E178,E179)</f>
        <v>0</v>
      </c>
      <c r="F180" s="186" t="s">
        <v>506</v>
      </c>
    </row>
    <row r="181" spans="1:11" ht="12.75" x14ac:dyDescent="0.2">
      <c r="A181" s="481" t="s">
        <v>507</v>
      </c>
      <c r="B181" s="481"/>
      <c r="C181" s="130" t="s">
        <v>506</v>
      </c>
      <c r="D181" s="130" t="s">
        <v>506</v>
      </c>
      <c r="E181" s="280">
        <f>E174+E177+E180</f>
        <v>0</v>
      </c>
      <c r="F181" s="130" t="s">
        <v>209</v>
      </c>
    </row>
    <row r="184" spans="1:11" x14ac:dyDescent="0.2">
      <c r="B184" s="503" t="s">
        <v>527</v>
      </c>
      <c r="C184" s="503"/>
      <c r="D184" s="503"/>
      <c r="E184" s="503"/>
      <c r="F184" s="503"/>
      <c r="G184" s="503"/>
    </row>
    <row r="185" spans="1:11" x14ac:dyDescent="0.2">
      <c r="B185" s="187" t="s">
        <v>528</v>
      </c>
      <c r="C185" s="483" t="s">
        <v>577</v>
      </c>
      <c r="D185" s="483"/>
      <c r="E185" s="483"/>
      <c r="F185" s="483"/>
      <c r="G185" s="483"/>
    </row>
    <row r="187" spans="1:11" s="195" customFormat="1" ht="76.5" x14ac:dyDescent="0.2">
      <c r="A187" s="143" t="s">
        <v>208</v>
      </c>
      <c r="B187" s="135" t="s">
        <v>210</v>
      </c>
      <c r="C187" s="135" t="s">
        <v>214</v>
      </c>
      <c r="D187" s="135" t="s">
        <v>215</v>
      </c>
      <c r="E187" s="183" t="s">
        <v>548</v>
      </c>
      <c r="F187" s="135" t="s">
        <v>502</v>
      </c>
      <c r="G187" s="194"/>
      <c r="H187" s="194"/>
      <c r="I187" s="188"/>
      <c r="J187" s="189"/>
    </row>
    <row r="188" spans="1:11" ht="12.75" x14ac:dyDescent="0.2">
      <c r="A188" s="133">
        <v>1</v>
      </c>
      <c r="B188" s="126">
        <v>2</v>
      </c>
      <c r="C188" s="126">
        <v>3</v>
      </c>
      <c r="D188" s="126">
        <v>4</v>
      </c>
      <c r="E188" s="126">
        <v>5</v>
      </c>
      <c r="F188" s="126">
        <v>6</v>
      </c>
    </row>
    <row r="189" spans="1:11" ht="14.25" customHeight="1" x14ac:dyDescent="0.2">
      <c r="A189" s="133">
        <v>1</v>
      </c>
      <c r="B189" s="98" t="s">
        <v>216</v>
      </c>
      <c r="C189" s="178">
        <v>18666666.66</v>
      </c>
      <c r="D189" s="249">
        <v>1.5</v>
      </c>
      <c r="E189" s="256">
        <f>C189*D189/100</f>
        <v>280000</v>
      </c>
      <c r="F189" s="183">
        <v>2</v>
      </c>
      <c r="K189" s="61" t="s">
        <v>447</v>
      </c>
    </row>
    <row r="190" spans="1:11" ht="14.25" customHeight="1" x14ac:dyDescent="0.2">
      <c r="A190" s="133">
        <v>2</v>
      </c>
      <c r="B190" s="97" t="s">
        <v>216</v>
      </c>
      <c r="C190" s="178"/>
      <c r="D190" s="288"/>
      <c r="E190" s="256">
        <f>C190*D190/100</f>
        <v>0</v>
      </c>
      <c r="F190" s="288"/>
      <c r="K190" s="61"/>
    </row>
    <row r="191" spans="1:11" ht="14.25" customHeight="1" x14ac:dyDescent="0.2">
      <c r="A191" s="133">
        <v>3</v>
      </c>
      <c r="B191" s="98" t="s">
        <v>217</v>
      </c>
      <c r="C191" s="178"/>
      <c r="D191" s="249"/>
      <c r="E191" s="256">
        <f>C191*D191/100</f>
        <v>0</v>
      </c>
      <c r="F191" s="183"/>
      <c r="K191" s="61" t="s">
        <v>448</v>
      </c>
    </row>
    <row r="192" spans="1:11" ht="12.75" x14ac:dyDescent="0.2">
      <c r="A192" s="133">
        <v>4</v>
      </c>
      <c r="B192" s="98"/>
      <c r="C192" s="178"/>
      <c r="D192" s="249"/>
      <c r="E192" s="256">
        <f t="shared" ref="E192:E193" si="3">C192*D192/100</f>
        <v>0</v>
      </c>
      <c r="F192" s="183"/>
      <c r="K192" s="61" t="s">
        <v>449</v>
      </c>
    </row>
    <row r="193" spans="1:11" ht="12.75" x14ac:dyDescent="0.2">
      <c r="A193" s="133">
        <v>5</v>
      </c>
      <c r="B193" s="228"/>
      <c r="C193" s="178"/>
      <c r="D193" s="249"/>
      <c r="E193" s="256">
        <f t="shared" si="3"/>
        <v>0</v>
      </c>
      <c r="F193" s="183"/>
      <c r="K193" s="61" t="s">
        <v>450</v>
      </c>
    </row>
    <row r="194" spans="1:11" ht="12.75" customHeight="1" x14ac:dyDescent="0.2">
      <c r="A194" s="525" t="s">
        <v>505</v>
      </c>
      <c r="B194" s="526"/>
      <c r="C194" s="216" t="s">
        <v>506</v>
      </c>
      <c r="D194" s="215" t="s">
        <v>506</v>
      </c>
      <c r="E194" s="257">
        <f>SUM(E189:E193)</f>
        <v>280000</v>
      </c>
      <c r="F194" s="215" t="s">
        <v>506</v>
      </c>
      <c r="K194" s="61"/>
    </row>
    <row r="195" spans="1:11" ht="13.5" customHeight="1" x14ac:dyDescent="0.2">
      <c r="A195" s="133">
        <v>1</v>
      </c>
      <c r="B195" s="98" t="s">
        <v>216</v>
      </c>
      <c r="C195" s="133">
        <v>78288682</v>
      </c>
      <c r="D195" s="133">
        <v>1.5</v>
      </c>
      <c r="E195" s="256">
        <f>C195*D195/100</f>
        <v>1174330.23</v>
      </c>
      <c r="F195" s="183">
        <v>4</v>
      </c>
      <c r="K195" s="61" t="s">
        <v>447</v>
      </c>
    </row>
    <row r="196" spans="1:11" ht="13.5" customHeight="1" x14ac:dyDescent="0.2">
      <c r="A196" s="133">
        <v>2</v>
      </c>
      <c r="B196" s="97" t="s">
        <v>494</v>
      </c>
      <c r="C196" s="133"/>
      <c r="D196" s="133"/>
      <c r="E196" s="256">
        <f>C196*D196/100</f>
        <v>0</v>
      </c>
      <c r="F196" s="288"/>
      <c r="K196" s="61"/>
    </row>
    <row r="197" spans="1:11" ht="13.5" customHeight="1" x14ac:dyDescent="0.2">
      <c r="A197" s="133">
        <v>3</v>
      </c>
      <c r="B197" s="98" t="s">
        <v>217</v>
      </c>
      <c r="C197" s="133"/>
      <c r="D197" s="133"/>
      <c r="E197" s="256">
        <f t="shared" ref="E197:E198" si="4">C197*D197/100</f>
        <v>0</v>
      </c>
      <c r="F197" s="183"/>
      <c r="K197" s="61" t="s">
        <v>448</v>
      </c>
    </row>
    <row r="198" spans="1:11" ht="12.75" x14ac:dyDescent="0.2">
      <c r="A198" s="133">
        <v>4</v>
      </c>
      <c r="B198" s="98"/>
      <c r="C198" s="133"/>
      <c r="D198" s="133"/>
      <c r="E198" s="256">
        <f t="shared" si="4"/>
        <v>0</v>
      </c>
      <c r="F198" s="183"/>
    </row>
    <row r="199" spans="1:11" ht="12.75" customHeight="1" x14ac:dyDescent="0.2">
      <c r="A199" s="519" t="s">
        <v>505</v>
      </c>
      <c r="B199" s="520"/>
      <c r="C199" s="227" t="s">
        <v>506</v>
      </c>
      <c r="D199" s="211" t="s">
        <v>506</v>
      </c>
      <c r="E199" s="258">
        <f>SUM(E195:E198)</f>
        <v>1174330.23</v>
      </c>
      <c r="F199" s="211" t="s">
        <v>506</v>
      </c>
      <c r="K199" s="61"/>
    </row>
    <row r="200" spans="1:11" ht="12.75" x14ac:dyDescent="0.2">
      <c r="A200" s="133">
        <v>1</v>
      </c>
      <c r="B200" s="98" t="s">
        <v>216</v>
      </c>
      <c r="C200" s="236"/>
      <c r="D200" s="183"/>
      <c r="E200" s="256">
        <f>C200*D200/100</f>
        <v>0</v>
      </c>
      <c r="F200" s="183"/>
    </row>
    <row r="201" spans="1:11" ht="12.75" x14ac:dyDescent="0.2">
      <c r="A201" s="133">
        <v>2</v>
      </c>
      <c r="B201" s="98" t="s">
        <v>216</v>
      </c>
      <c r="C201" s="236"/>
      <c r="D201" s="183"/>
      <c r="E201" s="256">
        <f t="shared" ref="E201:E202" si="5">C201*D201/100</f>
        <v>0</v>
      </c>
      <c r="F201" s="183"/>
    </row>
    <row r="202" spans="1:11" ht="12.75" x14ac:dyDescent="0.2">
      <c r="A202" s="133">
        <v>3</v>
      </c>
      <c r="B202" s="184"/>
      <c r="C202" s="236"/>
      <c r="D202" s="183"/>
      <c r="E202" s="256">
        <f t="shared" si="5"/>
        <v>0</v>
      </c>
      <c r="F202" s="183"/>
    </row>
    <row r="203" spans="1:11" ht="12.75" customHeight="1" x14ac:dyDescent="0.2">
      <c r="A203" s="521" t="s">
        <v>505</v>
      </c>
      <c r="B203" s="522"/>
      <c r="C203" s="145" t="s">
        <v>506</v>
      </c>
      <c r="D203" s="186" t="s">
        <v>506</v>
      </c>
      <c r="E203" s="259">
        <f>SUM(E200:E202)</f>
        <v>0</v>
      </c>
      <c r="F203" s="186" t="s">
        <v>506</v>
      </c>
      <c r="K203" s="61"/>
    </row>
    <row r="204" spans="1:11" ht="12.75" x14ac:dyDescent="0.2">
      <c r="A204" s="523" t="s">
        <v>507</v>
      </c>
      <c r="B204" s="524"/>
      <c r="C204" s="146" t="s">
        <v>506</v>
      </c>
      <c r="D204" s="185" t="s">
        <v>506</v>
      </c>
      <c r="E204" s="260">
        <f>E194+E199+E203</f>
        <v>1454330.23</v>
      </c>
      <c r="F204" s="185" t="s">
        <v>209</v>
      </c>
    </row>
    <row r="207" spans="1:11" x14ac:dyDescent="0.2">
      <c r="B207" s="480" t="s">
        <v>529</v>
      </c>
      <c r="C207" s="480"/>
      <c r="D207" s="480"/>
      <c r="E207" s="480"/>
      <c r="F207" s="480"/>
      <c r="G207" s="480"/>
      <c r="H207" s="480"/>
      <c r="I207" s="480"/>
    </row>
    <row r="208" spans="1:11" x14ac:dyDescent="0.2">
      <c r="B208" s="180" t="s">
        <v>528</v>
      </c>
      <c r="C208" s="483">
        <v>810</v>
      </c>
      <c r="D208" s="483"/>
      <c r="E208" s="483"/>
      <c r="F208" s="483"/>
      <c r="G208" s="483"/>
      <c r="H208" s="200"/>
    </row>
    <row r="210" spans="1:8" ht="51" x14ac:dyDescent="0.2">
      <c r="A210" s="142" t="s">
        <v>208</v>
      </c>
      <c r="B210" s="183" t="s">
        <v>0</v>
      </c>
      <c r="C210" s="183" t="s">
        <v>213</v>
      </c>
      <c r="D210" s="183" t="s">
        <v>218</v>
      </c>
      <c r="E210" s="183" t="s">
        <v>549</v>
      </c>
      <c r="F210" s="183" t="s">
        <v>502</v>
      </c>
    </row>
    <row r="211" spans="1:8" ht="12.75" x14ac:dyDescent="0.2">
      <c r="A211" s="133">
        <v>1</v>
      </c>
      <c r="B211" s="126">
        <v>2</v>
      </c>
      <c r="C211" s="126">
        <v>3</v>
      </c>
      <c r="D211" s="126">
        <v>4</v>
      </c>
      <c r="E211" s="126">
        <v>5</v>
      </c>
      <c r="F211" s="126">
        <v>6</v>
      </c>
    </row>
    <row r="212" spans="1:8" ht="12.75" x14ac:dyDescent="0.2">
      <c r="A212" s="133">
        <v>1</v>
      </c>
      <c r="B212" s="184"/>
      <c r="C212" s="184"/>
      <c r="D212" s="183"/>
      <c r="E212" s="274">
        <f>C212*D212</f>
        <v>0</v>
      </c>
      <c r="F212" s="183"/>
    </row>
    <row r="213" spans="1:8" ht="12.75" x14ac:dyDescent="0.2">
      <c r="A213" s="133">
        <v>2</v>
      </c>
      <c r="B213" s="184"/>
      <c r="C213" s="184"/>
      <c r="D213" s="183"/>
      <c r="E213" s="274">
        <f>C213*D213</f>
        <v>0</v>
      </c>
      <c r="F213" s="183"/>
    </row>
    <row r="214" spans="1:8" ht="12.75" x14ac:dyDescent="0.2">
      <c r="A214" s="475" t="s">
        <v>505</v>
      </c>
      <c r="B214" s="475"/>
      <c r="C214" s="215" t="s">
        <v>506</v>
      </c>
      <c r="D214" s="215" t="s">
        <v>506</v>
      </c>
      <c r="E214" s="275">
        <f>SUM(E212,E213)</f>
        <v>0</v>
      </c>
      <c r="F214" s="215" t="s">
        <v>506</v>
      </c>
    </row>
    <row r="215" spans="1:8" ht="12.75" x14ac:dyDescent="0.2">
      <c r="A215" s="133">
        <v>1</v>
      </c>
      <c r="B215" s="184"/>
      <c r="C215" s="184"/>
      <c r="D215" s="183"/>
      <c r="E215" s="274">
        <f>C215*D215</f>
        <v>0</v>
      </c>
      <c r="F215" s="183"/>
    </row>
    <row r="216" spans="1:8" ht="12.75" x14ac:dyDescent="0.2">
      <c r="A216" s="133">
        <v>2</v>
      </c>
      <c r="B216" s="184"/>
      <c r="C216" s="184"/>
      <c r="D216" s="183"/>
      <c r="E216" s="274">
        <f>C216*D216</f>
        <v>0</v>
      </c>
      <c r="F216" s="183"/>
    </row>
    <row r="217" spans="1:8" ht="12.75" x14ac:dyDescent="0.2">
      <c r="A217" s="476" t="s">
        <v>505</v>
      </c>
      <c r="B217" s="476"/>
      <c r="C217" s="211" t="s">
        <v>506</v>
      </c>
      <c r="D217" s="211" t="s">
        <v>506</v>
      </c>
      <c r="E217" s="276">
        <f>SUM(E215,E216)</f>
        <v>0</v>
      </c>
      <c r="F217" s="211" t="s">
        <v>506</v>
      </c>
    </row>
    <row r="218" spans="1:8" ht="12.75" x14ac:dyDescent="0.2">
      <c r="A218" s="133">
        <v>1</v>
      </c>
      <c r="B218" s="184"/>
      <c r="C218" s="184"/>
      <c r="D218" s="183"/>
      <c r="E218" s="274">
        <f>C218*D218</f>
        <v>0</v>
      </c>
      <c r="F218" s="183"/>
    </row>
    <row r="219" spans="1:8" ht="12.75" x14ac:dyDescent="0.2">
      <c r="A219" s="133">
        <v>2</v>
      </c>
      <c r="B219" s="184"/>
      <c r="C219" s="184"/>
      <c r="D219" s="183"/>
      <c r="E219" s="274">
        <f>C219*D219</f>
        <v>0</v>
      </c>
      <c r="F219" s="183"/>
    </row>
    <row r="220" spans="1:8" ht="12.75" x14ac:dyDescent="0.2">
      <c r="A220" s="471" t="s">
        <v>505</v>
      </c>
      <c r="B220" s="471"/>
      <c r="C220" s="186" t="s">
        <v>506</v>
      </c>
      <c r="D220" s="186" t="s">
        <v>506</v>
      </c>
      <c r="E220" s="277">
        <f>SUM(E218,E219)</f>
        <v>0</v>
      </c>
      <c r="F220" s="186" t="s">
        <v>506</v>
      </c>
    </row>
    <row r="221" spans="1:8" ht="12.75" x14ac:dyDescent="0.2">
      <c r="A221" s="472" t="s">
        <v>507</v>
      </c>
      <c r="B221" s="472"/>
      <c r="C221" s="185" t="s">
        <v>506</v>
      </c>
      <c r="D221" s="185" t="s">
        <v>506</v>
      </c>
      <c r="E221" s="278">
        <f>E214+E217+E220</f>
        <v>0</v>
      </c>
      <c r="F221" s="185" t="s">
        <v>209</v>
      </c>
    </row>
    <row r="224" spans="1:8" x14ac:dyDescent="0.25">
      <c r="B224" s="482" t="s">
        <v>530</v>
      </c>
      <c r="C224" s="482"/>
      <c r="D224" s="482"/>
      <c r="E224" s="482"/>
      <c r="F224" s="482"/>
      <c r="G224" s="482"/>
      <c r="H224" s="482"/>
    </row>
    <row r="225" spans="1:10" x14ac:dyDescent="0.2">
      <c r="B225" s="132" t="s">
        <v>526</v>
      </c>
      <c r="C225" s="483">
        <v>831</v>
      </c>
      <c r="D225" s="483"/>
      <c r="E225" s="483"/>
      <c r="F225" s="483"/>
      <c r="G225" s="483"/>
    </row>
    <row r="227" spans="1:10" s="204" customFormat="1" ht="51" x14ac:dyDescent="0.2">
      <c r="A227" s="142" t="s">
        <v>208</v>
      </c>
      <c r="B227" s="183" t="s">
        <v>0</v>
      </c>
      <c r="C227" s="183" t="s">
        <v>533</v>
      </c>
      <c r="D227" s="183" t="s">
        <v>218</v>
      </c>
      <c r="E227" s="183" t="s">
        <v>547</v>
      </c>
      <c r="F227" s="183" t="s">
        <v>502</v>
      </c>
      <c r="G227" s="201"/>
      <c r="H227" s="201"/>
      <c r="I227" s="202"/>
      <c r="J227" s="203"/>
    </row>
    <row r="228" spans="1:10" ht="12.75" x14ac:dyDescent="0.2">
      <c r="A228" s="174">
        <v>1</v>
      </c>
      <c r="B228" s="134">
        <v>2</v>
      </c>
      <c r="C228" s="134">
        <v>3</v>
      </c>
      <c r="D228" s="134">
        <v>4</v>
      </c>
      <c r="E228" s="134">
        <v>5</v>
      </c>
      <c r="F228" s="134">
        <v>6</v>
      </c>
    </row>
    <row r="229" spans="1:10" ht="12.75" x14ac:dyDescent="0.2">
      <c r="A229" s="133">
        <v>1</v>
      </c>
      <c r="B229" s="184"/>
      <c r="C229" s="184"/>
      <c r="D229" s="183"/>
      <c r="E229" s="256">
        <f>C229*D229</f>
        <v>0</v>
      </c>
      <c r="F229" s="183"/>
    </row>
    <row r="230" spans="1:10" ht="12.75" x14ac:dyDescent="0.2">
      <c r="A230" s="133">
        <v>2</v>
      </c>
      <c r="B230" s="184"/>
      <c r="C230" s="184"/>
      <c r="D230" s="183"/>
      <c r="E230" s="256">
        <f t="shared" ref="E230:E232" si="6">C230*D230</f>
        <v>0</v>
      </c>
      <c r="F230" s="183"/>
    </row>
    <row r="231" spans="1:10" ht="12.75" x14ac:dyDescent="0.2">
      <c r="A231" s="133">
        <v>3</v>
      </c>
      <c r="B231" s="184"/>
      <c r="C231" s="184"/>
      <c r="D231" s="183"/>
      <c r="E231" s="256">
        <f t="shared" si="6"/>
        <v>0</v>
      </c>
      <c r="F231" s="183"/>
    </row>
    <row r="232" spans="1:10" ht="12.75" x14ac:dyDescent="0.2">
      <c r="A232" s="133">
        <v>4</v>
      </c>
      <c r="B232" s="184"/>
      <c r="C232" s="184"/>
      <c r="D232" s="183"/>
      <c r="E232" s="256">
        <f t="shared" si="6"/>
        <v>0</v>
      </c>
      <c r="F232" s="183"/>
    </row>
    <row r="233" spans="1:10" ht="12.75" x14ac:dyDescent="0.2">
      <c r="A233" s="475" t="s">
        <v>505</v>
      </c>
      <c r="B233" s="475"/>
      <c r="C233" s="215" t="s">
        <v>506</v>
      </c>
      <c r="D233" s="215" t="s">
        <v>506</v>
      </c>
      <c r="E233" s="257">
        <f>SUM(E229:E232)</f>
        <v>0</v>
      </c>
      <c r="F233" s="215" t="s">
        <v>506</v>
      </c>
    </row>
    <row r="234" spans="1:10" ht="12.75" x14ac:dyDescent="0.2">
      <c r="A234" s="133">
        <v>1</v>
      </c>
      <c r="B234" s="184"/>
      <c r="C234" s="183"/>
      <c r="D234" s="183"/>
      <c r="E234" s="256">
        <f>C234*D234</f>
        <v>0</v>
      </c>
      <c r="F234" s="183"/>
    </row>
    <row r="235" spans="1:10" ht="12.75" x14ac:dyDescent="0.2">
      <c r="A235" s="133">
        <v>2</v>
      </c>
      <c r="B235" s="184"/>
      <c r="C235" s="183"/>
      <c r="D235" s="183"/>
      <c r="E235" s="256">
        <f t="shared" ref="E235:E237" si="7">C235*D235</f>
        <v>0</v>
      </c>
      <c r="F235" s="183"/>
    </row>
    <row r="236" spans="1:10" ht="12.75" x14ac:dyDescent="0.2">
      <c r="A236" s="133">
        <v>3</v>
      </c>
      <c r="B236" s="184"/>
      <c r="C236" s="184"/>
      <c r="D236" s="183"/>
      <c r="E236" s="256">
        <f t="shared" si="7"/>
        <v>0</v>
      </c>
      <c r="F236" s="183"/>
    </row>
    <row r="237" spans="1:10" ht="12.75" x14ac:dyDescent="0.2">
      <c r="A237" s="133">
        <v>4</v>
      </c>
      <c r="B237" s="184"/>
      <c r="C237" s="184"/>
      <c r="D237" s="183"/>
      <c r="E237" s="256">
        <f t="shared" si="7"/>
        <v>0</v>
      </c>
      <c r="F237" s="183"/>
    </row>
    <row r="238" spans="1:10" ht="12.75" x14ac:dyDescent="0.2">
      <c r="A238" s="476" t="s">
        <v>505</v>
      </c>
      <c r="B238" s="476"/>
      <c r="C238" s="211" t="s">
        <v>506</v>
      </c>
      <c r="D238" s="211" t="s">
        <v>506</v>
      </c>
      <c r="E238" s="258">
        <f>SUM(E234:E237)</f>
        <v>0</v>
      </c>
      <c r="F238" s="211" t="s">
        <v>506</v>
      </c>
    </row>
    <row r="239" spans="1:10" ht="12.75" x14ac:dyDescent="0.2">
      <c r="A239" s="133">
        <v>1</v>
      </c>
      <c r="B239" s="184"/>
      <c r="C239" s="183"/>
      <c r="D239" s="183"/>
      <c r="E239" s="256">
        <f>C239*D239</f>
        <v>0</v>
      </c>
      <c r="F239" s="183"/>
    </row>
    <row r="240" spans="1:10" ht="12.75" x14ac:dyDescent="0.2">
      <c r="A240" s="133">
        <v>2</v>
      </c>
      <c r="B240" s="184"/>
      <c r="C240" s="183"/>
      <c r="D240" s="183"/>
      <c r="E240" s="256">
        <f t="shared" ref="E240:E242" si="8">C240*D240</f>
        <v>0</v>
      </c>
      <c r="F240" s="183"/>
    </row>
    <row r="241" spans="1:7" ht="12.75" x14ac:dyDescent="0.2">
      <c r="A241" s="133">
        <v>3</v>
      </c>
      <c r="B241" s="184"/>
      <c r="C241" s="184"/>
      <c r="D241" s="183"/>
      <c r="E241" s="256">
        <f t="shared" si="8"/>
        <v>0</v>
      </c>
      <c r="F241" s="183"/>
    </row>
    <row r="242" spans="1:7" ht="12.75" x14ac:dyDescent="0.2">
      <c r="A242" s="133">
        <v>4</v>
      </c>
      <c r="B242" s="184"/>
      <c r="C242" s="184"/>
      <c r="D242" s="183"/>
      <c r="E242" s="256">
        <f t="shared" si="8"/>
        <v>0</v>
      </c>
      <c r="F242" s="183"/>
    </row>
    <row r="243" spans="1:7" ht="12.75" x14ac:dyDescent="0.2">
      <c r="A243" s="471" t="s">
        <v>505</v>
      </c>
      <c r="B243" s="471"/>
      <c r="C243" s="186" t="s">
        <v>506</v>
      </c>
      <c r="D243" s="186" t="s">
        <v>506</v>
      </c>
      <c r="E243" s="259">
        <f>SUM(E239:E242)</f>
        <v>0</v>
      </c>
      <c r="F243" s="186" t="s">
        <v>506</v>
      </c>
    </row>
    <row r="244" spans="1:7" ht="12.75" x14ac:dyDescent="0.2">
      <c r="A244" s="472" t="s">
        <v>507</v>
      </c>
      <c r="B244" s="472"/>
      <c r="C244" s="185" t="s">
        <v>506</v>
      </c>
      <c r="D244" s="185" t="s">
        <v>506</v>
      </c>
      <c r="E244" s="260">
        <f>E233+E238+E243</f>
        <v>0</v>
      </c>
      <c r="F244" s="185" t="s">
        <v>209</v>
      </c>
    </row>
    <row r="247" spans="1:7" x14ac:dyDescent="0.25">
      <c r="B247" s="482" t="s">
        <v>531</v>
      </c>
      <c r="C247" s="482"/>
      <c r="D247" s="482"/>
      <c r="E247" s="482"/>
      <c r="F247" s="482"/>
      <c r="G247" s="482"/>
    </row>
    <row r="248" spans="1:7" x14ac:dyDescent="0.25">
      <c r="B248" s="131" t="s">
        <v>526</v>
      </c>
      <c r="C248" s="483" t="s">
        <v>578</v>
      </c>
      <c r="D248" s="483"/>
      <c r="E248" s="483"/>
      <c r="F248" s="483"/>
      <c r="G248" s="483"/>
    </row>
    <row r="250" spans="1:7" x14ac:dyDescent="0.25">
      <c r="B250" s="482" t="s">
        <v>532</v>
      </c>
      <c r="C250" s="482"/>
      <c r="D250" s="482"/>
      <c r="E250" s="482"/>
      <c r="F250" s="482"/>
    </row>
    <row r="252" spans="1:7" ht="51" x14ac:dyDescent="0.2">
      <c r="A252" s="142" t="s">
        <v>208</v>
      </c>
      <c r="B252" s="183" t="s">
        <v>210</v>
      </c>
      <c r="C252" s="183" t="s">
        <v>219</v>
      </c>
      <c r="D252" s="183" t="s">
        <v>220</v>
      </c>
      <c r="E252" s="183" t="s">
        <v>221</v>
      </c>
      <c r="F252" s="183" t="s">
        <v>512</v>
      </c>
      <c r="G252" s="183" t="s">
        <v>502</v>
      </c>
    </row>
    <row r="253" spans="1:7" ht="12.75" x14ac:dyDescent="0.2">
      <c r="A253" s="133">
        <v>1</v>
      </c>
      <c r="B253" s="126">
        <v>2</v>
      </c>
      <c r="C253" s="126">
        <v>3</v>
      </c>
      <c r="D253" s="126">
        <v>4</v>
      </c>
      <c r="E253" s="126">
        <v>5</v>
      </c>
      <c r="F253" s="126">
        <v>6</v>
      </c>
      <c r="G253" s="126">
        <v>7</v>
      </c>
    </row>
    <row r="254" spans="1:7" ht="12.75" x14ac:dyDescent="0.2">
      <c r="A254" s="133">
        <v>1</v>
      </c>
      <c r="B254" s="184" t="s">
        <v>620</v>
      </c>
      <c r="C254" s="133">
        <v>3</v>
      </c>
      <c r="D254" s="133">
        <v>3</v>
      </c>
      <c r="E254" s="256">
        <v>100</v>
      </c>
      <c r="F254" s="256">
        <f>C254*D254*E254</f>
        <v>900</v>
      </c>
      <c r="G254" s="184">
        <v>2</v>
      </c>
    </row>
    <row r="255" spans="1:7" ht="12.75" x14ac:dyDescent="0.2">
      <c r="A255" s="133">
        <v>2</v>
      </c>
      <c r="B255" s="184" t="s">
        <v>621</v>
      </c>
      <c r="C255" s="133">
        <v>1</v>
      </c>
      <c r="D255" s="133">
        <v>3</v>
      </c>
      <c r="E255" s="256">
        <v>4200</v>
      </c>
      <c r="F255" s="256">
        <f t="shared" ref="F255:F256" si="9">C255*D255*E255</f>
        <v>12600</v>
      </c>
      <c r="G255" s="184">
        <v>2</v>
      </c>
    </row>
    <row r="256" spans="1:7" ht="12.75" x14ac:dyDescent="0.2">
      <c r="A256" s="133">
        <v>3</v>
      </c>
      <c r="B256" s="184"/>
      <c r="C256" s="133"/>
      <c r="D256" s="133"/>
      <c r="E256" s="256"/>
      <c r="F256" s="256">
        <f t="shared" si="9"/>
        <v>0</v>
      </c>
      <c r="G256" s="184"/>
    </row>
    <row r="257" spans="1:10" ht="12.75" x14ac:dyDescent="0.2">
      <c r="A257" s="475" t="s">
        <v>505</v>
      </c>
      <c r="B257" s="475"/>
      <c r="C257" s="215" t="s">
        <v>506</v>
      </c>
      <c r="D257" s="215" t="s">
        <v>506</v>
      </c>
      <c r="E257" s="215" t="s">
        <v>506</v>
      </c>
      <c r="F257" s="257">
        <f>SUM(F254:F256)</f>
        <v>13500</v>
      </c>
      <c r="G257" s="215" t="s">
        <v>506</v>
      </c>
    </row>
    <row r="258" spans="1:10" ht="12.75" x14ac:dyDescent="0.2">
      <c r="A258" s="133">
        <v>1</v>
      </c>
      <c r="B258" s="184" t="s">
        <v>620</v>
      </c>
      <c r="C258" s="133">
        <v>3</v>
      </c>
      <c r="D258" s="133">
        <v>9</v>
      </c>
      <c r="E258" s="333">
        <v>966.66650000000004</v>
      </c>
      <c r="F258" s="256">
        <f>C258*D258*E258</f>
        <v>26100</v>
      </c>
      <c r="G258" s="184">
        <v>4</v>
      </c>
    </row>
    <row r="259" spans="1:10" ht="12.75" x14ac:dyDescent="0.2">
      <c r="A259" s="133">
        <v>2</v>
      </c>
      <c r="B259" s="184" t="s">
        <v>620</v>
      </c>
      <c r="C259" s="133">
        <v>1</v>
      </c>
      <c r="D259" s="133">
        <v>9</v>
      </c>
      <c r="E259" s="256">
        <v>4200</v>
      </c>
      <c r="F259" s="256">
        <f t="shared" ref="F259:F260" si="10">C259*D259*E259</f>
        <v>37800</v>
      </c>
      <c r="G259" s="184">
        <v>4</v>
      </c>
    </row>
    <row r="260" spans="1:10" ht="12.75" x14ac:dyDescent="0.2">
      <c r="A260" s="133">
        <v>3</v>
      </c>
      <c r="B260" s="184"/>
      <c r="C260" s="273"/>
      <c r="D260" s="133"/>
      <c r="E260" s="256"/>
      <c r="F260" s="256">
        <f t="shared" si="10"/>
        <v>0</v>
      </c>
      <c r="G260" s="184"/>
    </row>
    <row r="261" spans="1:10" ht="12.75" x14ac:dyDescent="0.2">
      <c r="A261" s="476" t="s">
        <v>505</v>
      </c>
      <c r="B261" s="476"/>
      <c r="C261" s="211" t="s">
        <v>506</v>
      </c>
      <c r="D261" s="211" t="s">
        <v>506</v>
      </c>
      <c r="E261" s="211" t="s">
        <v>506</v>
      </c>
      <c r="F261" s="258">
        <f>SUM(F258:F260)</f>
        <v>63900</v>
      </c>
      <c r="G261" s="211" t="s">
        <v>506</v>
      </c>
    </row>
    <row r="262" spans="1:10" ht="12.75" x14ac:dyDescent="0.2">
      <c r="A262" s="133">
        <v>1</v>
      </c>
      <c r="B262" s="184"/>
      <c r="C262" s="133"/>
      <c r="D262" s="133"/>
      <c r="E262" s="256"/>
      <c r="F262" s="256">
        <f>C262*D262*E262</f>
        <v>0</v>
      </c>
      <c r="G262" s="184"/>
    </row>
    <row r="263" spans="1:10" ht="12.75" x14ac:dyDescent="0.2">
      <c r="A263" s="133">
        <v>2</v>
      </c>
      <c r="B263" s="184"/>
      <c r="C263" s="273"/>
      <c r="D263" s="133"/>
      <c r="E263" s="256"/>
      <c r="F263" s="256">
        <f t="shared" ref="F263:F264" si="11">C263*D263*E263</f>
        <v>0</v>
      </c>
      <c r="G263" s="184"/>
    </row>
    <row r="264" spans="1:10" ht="12.75" x14ac:dyDescent="0.2">
      <c r="A264" s="133">
        <v>3</v>
      </c>
      <c r="B264" s="184"/>
      <c r="C264" s="273"/>
      <c r="D264" s="133"/>
      <c r="E264" s="256"/>
      <c r="F264" s="256">
        <f t="shared" si="11"/>
        <v>0</v>
      </c>
      <c r="G264" s="184"/>
    </row>
    <row r="265" spans="1:10" ht="12.75" x14ac:dyDescent="0.2">
      <c r="A265" s="471" t="s">
        <v>505</v>
      </c>
      <c r="B265" s="471"/>
      <c r="C265" s="186" t="s">
        <v>506</v>
      </c>
      <c r="D265" s="186" t="s">
        <v>506</v>
      </c>
      <c r="E265" s="186" t="s">
        <v>506</v>
      </c>
      <c r="F265" s="259">
        <f>SUM(F262:F264)</f>
        <v>0</v>
      </c>
      <c r="G265" s="186" t="s">
        <v>506</v>
      </c>
    </row>
    <row r="266" spans="1:10" ht="12.75" x14ac:dyDescent="0.2">
      <c r="A266" s="472" t="s">
        <v>507</v>
      </c>
      <c r="B266" s="472"/>
      <c r="C266" s="185" t="s">
        <v>506</v>
      </c>
      <c r="D266" s="185" t="s">
        <v>506</v>
      </c>
      <c r="E266" s="185" t="s">
        <v>506</v>
      </c>
      <c r="F266" s="260">
        <f>F257+F261+F265</f>
        <v>77400</v>
      </c>
      <c r="G266" s="185" t="s">
        <v>209</v>
      </c>
    </row>
    <row r="269" spans="1:10" x14ac:dyDescent="0.25">
      <c r="B269" s="482" t="s">
        <v>534</v>
      </c>
      <c r="C269" s="482"/>
      <c r="D269" s="482"/>
      <c r="E269" s="482"/>
      <c r="F269" s="482"/>
      <c r="G269" s="482"/>
    </row>
    <row r="271" spans="1:10" s="195" customFormat="1" ht="51" x14ac:dyDescent="0.2">
      <c r="A271" s="143" t="s">
        <v>208</v>
      </c>
      <c r="B271" s="135" t="s">
        <v>210</v>
      </c>
      <c r="C271" s="135" t="s">
        <v>536</v>
      </c>
      <c r="D271" s="135" t="s">
        <v>222</v>
      </c>
      <c r="E271" s="135" t="s">
        <v>535</v>
      </c>
      <c r="F271" s="135" t="s">
        <v>502</v>
      </c>
      <c r="G271" s="194"/>
      <c r="H271" s="194"/>
      <c r="I271" s="188"/>
      <c r="J271" s="189"/>
    </row>
    <row r="272" spans="1:10" ht="12.75" x14ac:dyDescent="0.2">
      <c r="A272" s="133">
        <v>1</v>
      </c>
      <c r="B272" s="184"/>
      <c r="C272" s="133"/>
      <c r="D272" s="274"/>
      <c r="E272" s="256">
        <f>C272*D272</f>
        <v>0</v>
      </c>
      <c r="F272" s="183"/>
    </row>
    <row r="273" spans="1:7" ht="12.75" x14ac:dyDescent="0.2">
      <c r="A273" s="133">
        <v>2</v>
      </c>
      <c r="B273" s="184"/>
      <c r="C273" s="133"/>
      <c r="D273" s="274"/>
      <c r="E273" s="256">
        <f>C273*D273</f>
        <v>0</v>
      </c>
      <c r="F273" s="183"/>
    </row>
    <row r="274" spans="1:7" ht="12.75" x14ac:dyDescent="0.2">
      <c r="A274" s="475" t="s">
        <v>505</v>
      </c>
      <c r="B274" s="475"/>
      <c r="C274" s="215" t="s">
        <v>506</v>
      </c>
      <c r="D274" s="215" t="s">
        <v>506</v>
      </c>
      <c r="E274" s="257">
        <f>E272+E273</f>
        <v>0</v>
      </c>
      <c r="F274" s="215" t="s">
        <v>506</v>
      </c>
    </row>
    <row r="275" spans="1:7" ht="12.75" x14ac:dyDescent="0.2">
      <c r="A275" s="133">
        <v>1</v>
      </c>
      <c r="B275" s="184"/>
      <c r="C275" s="133"/>
      <c r="D275" s="274"/>
      <c r="E275" s="256">
        <f>C275*D275</f>
        <v>0</v>
      </c>
      <c r="F275" s="183"/>
    </row>
    <row r="276" spans="1:7" ht="12.75" x14ac:dyDescent="0.2">
      <c r="A276" s="133">
        <v>2</v>
      </c>
      <c r="B276" s="184"/>
      <c r="C276" s="133"/>
      <c r="D276" s="274"/>
      <c r="E276" s="256">
        <f>C276*D276</f>
        <v>0</v>
      </c>
      <c r="F276" s="183"/>
    </row>
    <row r="277" spans="1:7" ht="12.75" x14ac:dyDescent="0.2">
      <c r="A277" s="476" t="s">
        <v>505</v>
      </c>
      <c r="B277" s="476"/>
      <c r="C277" s="211" t="s">
        <v>506</v>
      </c>
      <c r="D277" s="211" t="s">
        <v>506</v>
      </c>
      <c r="E277" s="258">
        <f>SUM(E275,E276)</f>
        <v>0</v>
      </c>
      <c r="F277" s="211" t="s">
        <v>506</v>
      </c>
    </row>
    <row r="278" spans="1:7" ht="12.75" x14ac:dyDescent="0.2">
      <c r="A278" s="133">
        <v>1</v>
      </c>
      <c r="B278" s="184"/>
      <c r="C278" s="133"/>
      <c r="D278" s="274"/>
      <c r="E278" s="256">
        <f>C278*D278</f>
        <v>0</v>
      </c>
      <c r="F278" s="183"/>
    </row>
    <row r="279" spans="1:7" ht="12.75" x14ac:dyDescent="0.2">
      <c r="A279" s="133">
        <v>2</v>
      </c>
      <c r="B279" s="184"/>
      <c r="C279" s="133"/>
      <c r="D279" s="274"/>
      <c r="E279" s="256">
        <f>C279*D279</f>
        <v>0</v>
      </c>
      <c r="F279" s="183"/>
    </row>
    <row r="280" spans="1:7" ht="12.75" x14ac:dyDescent="0.2">
      <c r="A280" s="471" t="s">
        <v>505</v>
      </c>
      <c r="B280" s="471"/>
      <c r="C280" s="186" t="s">
        <v>506</v>
      </c>
      <c r="D280" s="186" t="s">
        <v>506</v>
      </c>
      <c r="E280" s="259">
        <f>SUM(E278,E279)</f>
        <v>0</v>
      </c>
      <c r="F280" s="186" t="s">
        <v>506</v>
      </c>
    </row>
    <row r="281" spans="1:7" ht="12.75" x14ac:dyDescent="0.2">
      <c r="A281" s="472" t="s">
        <v>507</v>
      </c>
      <c r="B281" s="472"/>
      <c r="C281" s="185" t="s">
        <v>506</v>
      </c>
      <c r="D281" s="185" t="s">
        <v>506</v>
      </c>
      <c r="E281" s="260">
        <f>E274+E277+E280</f>
        <v>0</v>
      </c>
      <c r="F281" s="185" t="s">
        <v>209</v>
      </c>
    </row>
    <row r="284" spans="1:7" x14ac:dyDescent="0.25">
      <c r="B284" s="482" t="s">
        <v>537</v>
      </c>
      <c r="C284" s="482"/>
      <c r="D284" s="482"/>
      <c r="E284" s="482"/>
      <c r="F284" s="482"/>
    </row>
    <row r="286" spans="1:7" ht="51" x14ac:dyDescent="0.2">
      <c r="A286" s="142" t="s">
        <v>208</v>
      </c>
      <c r="B286" s="183" t="s">
        <v>0</v>
      </c>
      <c r="C286" s="183" t="s">
        <v>223</v>
      </c>
      <c r="D286" s="183" t="s">
        <v>552</v>
      </c>
      <c r="E286" s="183" t="s">
        <v>224</v>
      </c>
      <c r="F286" s="183" t="s">
        <v>553</v>
      </c>
      <c r="G286" s="183" t="s">
        <v>502</v>
      </c>
    </row>
    <row r="287" spans="1:7" ht="12.75" x14ac:dyDescent="0.2">
      <c r="A287" s="174">
        <v>1</v>
      </c>
      <c r="B287" s="136">
        <v>2</v>
      </c>
      <c r="C287" s="136">
        <v>3</v>
      </c>
      <c r="D287" s="136">
        <v>4</v>
      </c>
      <c r="E287" s="136">
        <v>5</v>
      </c>
      <c r="F287" s="136">
        <v>6</v>
      </c>
      <c r="G287" s="136">
        <v>7</v>
      </c>
    </row>
    <row r="288" spans="1:7" ht="15" customHeight="1" x14ac:dyDescent="0.2">
      <c r="A288" s="133"/>
      <c r="B288" s="231" t="s">
        <v>279</v>
      </c>
      <c r="C288" s="133">
        <v>240</v>
      </c>
      <c r="D288" s="274">
        <v>64.650000000000006</v>
      </c>
      <c r="E288" s="133">
        <v>1</v>
      </c>
      <c r="F288" s="256">
        <f>C288*D288*E288</f>
        <v>15516</v>
      </c>
      <c r="G288" s="183">
        <v>2</v>
      </c>
    </row>
    <row r="289" spans="1:19" ht="15.75" customHeight="1" x14ac:dyDescent="0.2">
      <c r="A289" s="133"/>
      <c r="B289" s="231" t="s">
        <v>237</v>
      </c>
      <c r="C289" s="133">
        <v>240</v>
      </c>
      <c r="D289" s="274">
        <v>56.33</v>
      </c>
      <c r="E289" s="133">
        <v>1</v>
      </c>
      <c r="F289" s="256">
        <f t="shared" ref="F289:F291" si="12">C289*D289*E289</f>
        <v>13519.2</v>
      </c>
      <c r="G289" s="183">
        <v>2</v>
      </c>
      <c r="R289" s="205"/>
      <c r="S289" s="205"/>
    </row>
    <row r="290" spans="1:19" ht="25.5" x14ac:dyDescent="0.2">
      <c r="A290" s="174">
        <v>1</v>
      </c>
      <c r="B290" s="232" t="s">
        <v>595</v>
      </c>
      <c r="C290" s="234" t="s">
        <v>209</v>
      </c>
      <c r="D290" s="234" t="s">
        <v>209</v>
      </c>
      <c r="E290" s="234" t="s">
        <v>209</v>
      </c>
      <c r="F290" s="264">
        <f>F288+F289</f>
        <v>29035.200000000001</v>
      </c>
      <c r="G290" s="141" t="s">
        <v>209</v>
      </c>
      <c r="K290" s="205"/>
      <c r="L290" s="205"/>
      <c r="M290" s="205"/>
      <c r="N290" s="205"/>
      <c r="O290" s="205"/>
      <c r="P290" s="205"/>
      <c r="Q290" s="205"/>
      <c r="R290" s="205"/>
      <c r="S290" s="205"/>
    </row>
    <row r="291" spans="1:19" ht="15" customHeight="1" x14ac:dyDescent="0.2">
      <c r="A291" s="237"/>
      <c r="B291" s="231" t="s">
        <v>177</v>
      </c>
      <c r="C291" s="133">
        <v>5</v>
      </c>
      <c r="D291" s="274">
        <v>6000</v>
      </c>
      <c r="E291" s="133">
        <v>1</v>
      </c>
      <c r="F291" s="256">
        <f t="shared" si="12"/>
        <v>30000</v>
      </c>
      <c r="G291" s="183">
        <v>2</v>
      </c>
      <c r="K291" s="205"/>
      <c r="L291" s="205"/>
      <c r="M291" s="205"/>
      <c r="N291" s="205"/>
      <c r="O291" s="205"/>
      <c r="P291" s="205"/>
      <c r="Q291" s="205"/>
      <c r="R291" s="205"/>
      <c r="S291" s="205"/>
    </row>
    <row r="292" spans="1:19" ht="15" customHeight="1" x14ac:dyDescent="0.2">
      <c r="A292" s="133">
        <v>2</v>
      </c>
      <c r="B292" s="232" t="s">
        <v>241</v>
      </c>
      <c r="C292" s="234" t="s">
        <v>209</v>
      </c>
      <c r="D292" s="234" t="s">
        <v>209</v>
      </c>
      <c r="E292" s="234" t="s">
        <v>209</v>
      </c>
      <c r="F292" s="264">
        <f>F291</f>
        <v>30000</v>
      </c>
      <c r="G292" s="141" t="s">
        <v>209</v>
      </c>
      <c r="K292" s="205"/>
      <c r="L292" s="205"/>
      <c r="M292" s="205"/>
      <c r="N292" s="205"/>
      <c r="O292" s="205"/>
      <c r="P292" s="205"/>
      <c r="Q292" s="205"/>
      <c r="R292" s="205"/>
      <c r="S292" s="205"/>
    </row>
    <row r="293" spans="1:19" ht="15" x14ac:dyDescent="0.2">
      <c r="A293" s="234" t="s">
        <v>209</v>
      </c>
      <c r="B293" s="141">
        <v>244</v>
      </c>
      <c r="C293" s="234" t="s">
        <v>209</v>
      </c>
      <c r="D293" s="234" t="s">
        <v>209</v>
      </c>
      <c r="E293" s="234" t="s">
        <v>209</v>
      </c>
      <c r="F293" s="264">
        <f>F290+F292</f>
        <v>59035.199999999997</v>
      </c>
      <c r="G293" s="141" t="s">
        <v>209</v>
      </c>
      <c r="K293" s="205"/>
      <c r="L293" s="205"/>
      <c r="M293" s="205"/>
      <c r="N293" s="205"/>
      <c r="O293" s="205"/>
      <c r="P293" s="205"/>
      <c r="Q293" s="205"/>
      <c r="R293" s="206"/>
      <c r="S293" s="205"/>
    </row>
    <row r="294" spans="1:19" ht="15.75" customHeight="1" x14ac:dyDescent="0.2">
      <c r="A294" s="133"/>
      <c r="B294" s="231" t="s">
        <v>236</v>
      </c>
      <c r="C294" s="234">
        <v>104</v>
      </c>
      <c r="D294" s="285">
        <v>2500</v>
      </c>
      <c r="E294" s="234">
        <v>1</v>
      </c>
      <c r="F294" s="256">
        <f>C294*D294*E294</f>
        <v>260000</v>
      </c>
      <c r="G294" s="141">
        <v>2</v>
      </c>
      <c r="K294" s="205"/>
      <c r="L294" s="205"/>
      <c r="M294" s="205"/>
      <c r="N294" s="205"/>
      <c r="O294" s="205"/>
      <c r="P294" s="205"/>
      <c r="Q294" s="205"/>
      <c r="R294" s="206"/>
      <c r="S294" s="205"/>
    </row>
    <row r="295" spans="1:19" ht="15.75" customHeight="1" x14ac:dyDescent="0.2">
      <c r="A295" s="133">
        <v>3</v>
      </c>
      <c r="B295" s="232" t="s">
        <v>238</v>
      </c>
      <c r="C295" s="234"/>
      <c r="D295" s="234" t="s">
        <v>209</v>
      </c>
      <c r="E295" s="234" t="s">
        <v>209</v>
      </c>
      <c r="F295" s="264">
        <f>F294</f>
        <v>260000</v>
      </c>
      <c r="G295" s="141"/>
      <c r="K295" s="205"/>
      <c r="L295" s="205"/>
      <c r="M295" s="205"/>
      <c r="N295" s="205"/>
      <c r="O295" s="205"/>
      <c r="P295" s="205"/>
      <c r="Q295" s="205"/>
      <c r="R295" s="206"/>
      <c r="S295" s="205"/>
    </row>
    <row r="296" spans="1:19" ht="15.75" customHeight="1" x14ac:dyDescent="0.2">
      <c r="A296" s="133"/>
      <c r="B296" s="231" t="s">
        <v>239</v>
      </c>
      <c r="C296" s="234">
        <v>7490</v>
      </c>
      <c r="D296" s="285">
        <v>8</v>
      </c>
      <c r="E296" s="234">
        <v>1</v>
      </c>
      <c r="F296" s="256">
        <f t="shared" ref="F296" si="13">C296*D296*E296</f>
        <v>59920</v>
      </c>
      <c r="G296" s="141">
        <v>2</v>
      </c>
      <c r="K296" s="205"/>
      <c r="L296" s="205"/>
      <c r="M296" s="205"/>
      <c r="N296" s="205"/>
      <c r="O296" s="205"/>
      <c r="P296" s="205"/>
      <c r="Q296" s="205"/>
      <c r="R296" s="206"/>
      <c r="S296" s="205"/>
    </row>
    <row r="297" spans="1:19" ht="15.75" customHeight="1" x14ac:dyDescent="0.2">
      <c r="A297" s="133">
        <v>4</v>
      </c>
      <c r="B297" s="232" t="s">
        <v>240</v>
      </c>
      <c r="C297" s="234" t="s">
        <v>209</v>
      </c>
      <c r="D297" s="234" t="s">
        <v>209</v>
      </c>
      <c r="E297" s="234" t="s">
        <v>209</v>
      </c>
      <c r="F297" s="264">
        <f>F296</f>
        <v>59920</v>
      </c>
      <c r="G297" s="141" t="s">
        <v>209</v>
      </c>
      <c r="K297" s="205"/>
      <c r="L297" s="205"/>
      <c r="M297" s="205"/>
      <c r="N297" s="205"/>
      <c r="O297" s="205"/>
      <c r="P297" s="205"/>
      <c r="Q297" s="205"/>
      <c r="R297" s="206"/>
      <c r="S297" s="205"/>
    </row>
    <row r="298" spans="1:19" x14ac:dyDescent="0.2">
      <c r="A298" s="234" t="s">
        <v>209</v>
      </c>
      <c r="B298" s="141">
        <v>247</v>
      </c>
      <c r="C298" s="234" t="s">
        <v>209</v>
      </c>
      <c r="D298" s="234" t="s">
        <v>209</v>
      </c>
      <c r="E298" s="234" t="s">
        <v>209</v>
      </c>
      <c r="F298" s="264">
        <f>F295+F297</f>
        <v>319920</v>
      </c>
      <c r="G298" s="141" t="s">
        <v>209</v>
      </c>
      <c r="K298" s="205"/>
      <c r="L298" s="205"/>
      <c r="M298" s="152"/>
      <c r="N298" s="137"/>
      <c r="O298" s="137"/>
      <c r="P298" s="137"/>
      <c r="Q298" s="137"/>
      <c r="R298" s="137"/>
      <c r="S298" s="137"/>
    </row>
    <row r="299" spans="1:19" x14ac:dyDescent="0.2">
      <c r="A299" s="525" t="s">
        <v>505</v>
      </c>
      <c r="B299" s="526"/>
      <c r="C299" s="281" t="s">
        <v>506</v>
      </c>
      <c r="D299" s="281" t="s">
        <v>506</v>
      </c>
      <c r="E299" s="281" t="s">
        <v>506</v>
      </c>
      <c r="F299" s="257">
        <f>F293+F298</f>
        <v>378955.2</v>
      </c>
      <c r="G299" s="215" t="s">
        <v>209</v>
      </c>
      <c r="K299" s="205"/>
      <c r="L299" s="205"/>
      <c r="M299" s="152"/>
      <c r="N299" s="207"/>
      <c r="O299" s="207"/>
      <c r="P299" s="206"/>
      <c r="Q299" s="206"/>
      <c r="R299" s="206"/>
      <c r="S299" s="137"/>
    </row>
    <row r="300" spans="1:19" x14ac:dyDescent="0.2">
      <c r="A300" s="133"/>
      <c r="B300" s="231" t="s">
        <v>279</v>
      </c>
      <c r="C300" s="174">
        <v>1250</v>
      </c>
      <c r="D300" s="286">
        <v>64.650000000000006</v>
      </c>
      <c r="E300" s="133">
        <v>1</v>
      </c>
      <c r="F300" s="256">
        <f>C300*D300*E300</f>
        <v>80812.5</v>
      </c>
      <c r="G300" s="183">
        <v>4</v>
      </c>
      <c r="K300" s="205"/>
      <c r="L300" s="205"/>
      <c r="M300" s="152"/>
      <c r="N300" s="207"/>
      <c r="O300" s="207"/>
      <c r="P300" s="206"/>
      <c r="Q300" s="206"/>
      <c r="R300" s="206"/>
      <c r="S300" s="137"/>
    </row>
    <row r="301" spans="1:19" x14ac:dyDescent="0.2">
      <c r="A301" s="133"/>
      <c r="B301" s="231" t="s">
        <v>237</v>
      </c>
      <c r="C301" s="133">
        <v>1250</v>
      </c>
      <c r="D301" s="274">
        <v>56.33</v>
      </c>
      <c r="E301" s="133">
        <v>1</v>
      </c>
      <c r="F301" s="256">
        <f t="shared" ref="F301:F303" si="14">C301*D301*E301</f>
        <v>70412.5</v>
      </c>
      <c r="G301" s="183">
        <v>4</v>
      </c>
      <c r="K301" s="205"/>
      <c r="L301" s="205"/>
      <c r="M301" s="152"/>
      <c r="N301" s="207"/>
      <c r="O301" s="207"/>
      <c r="P301" s="206"/>
      <c r="Q301" s="206"/>
      <c r="R301" s="206"/>
      <c r="S301" s="137"/>
    </row>
    <row r="302" spans="1:19" ht="25.5" x14ac:dyDescent="0.2">
      <c r="A302" s="174">
        <v>1</v>
      </c>
      <c r="B302" s="232" t="s">
        <v>595</v>
      </c>
      <c r="C302" s="234" t="s">
        <v>209</v>
      </c>
      <c r="D302" s="234" t="s">
        <v>209</v>
      </c>
      <c r="E302" s="234" t="s">
        <v>209</v>
      </c>
      <c r="F302" s="264">
        <f>F300+F301</f>
        <v>151225</v>
      </c>
      <c r="G302" s="141" t="s">
        <v>209</v>
      </c>
      <c r="K302" s="205"/>
      <c r="L302" s="205"/>
      <c r="M302" s="152"/>
      <c r="N302" s="207"/>
      <c r="O302" s="207"/>
      <c r="P302" s="206"/>
      <c r="Q302" s="206"/>
      <c r="R302" s="206"/>
      <c r="S302" s="137"/>
    </row>
    <row r="303" spans="1:19" x14ac:dyDescent="0.2">
      <c r="A303" s="237"/>
      <c r="B303" s="231" t="s">
        <v>177</v>
      </c>
      <c r="C303" s="133">
        <v>1</v>
      </c>
      <c r="D303" s="308">
        <v>2000</v>
      </c>
      <c r="E303" s="133">
        <v>1</v>
      </c>
      <c r="F303" s="256">
        <f t="shared" si="14"/>
        <v>2000</v>
      </c>
      <c r="G303" s="183">
        <v>4</v>
      </c>
      <c r="K303" s="205"/>
      <c r="L303" s="205"/>
      <c r="M303" s="152"/>
      <c r="N303" s="207"/>
      <c r="O303" s="207"/>
      <c r="P303" s="206"/>
      <c r="Q303" s="206"/>
      <c r="R303" s="206"/>
      <c r="S303" s="137"/>
    </row>
    <row r="304" spans="1:19" x14ac:dyDescent="0.2">
      <c r="A304" s="133">
        <v>2</v>
      </c>
      <c r="B304" s="232" t="s">
        <v>241</v>
      </c>
      <c r="C304" s="234" t="s">
        <v>209</v>
      </c>
      <c r="D304" s="234" t="s">
        <v>209</v>
      </c>
      <c r="E304" s="234" t="s">
        <v>209</v>
      </c>
      <c r="F304" s="264">
        <f>F303</f>
        <v>2000</v>
      </c>
      <c r="G304" s="141" t="s">
        <v>209</v>
      </c>
      <c r="K304" s="205"/>
      <c r="L304" s="205"/>
      <c r="M304" s="153"/>
      <c r="N304" s="208"/>
      <c r="O304" s="208"/>
      <c r="P304" s="208"/>
      <c r="Q304" s="208"/>
      <c r="R304" s="208"/>
      <c r="S304" s="154"/>
    </row>
    <row r="305" spans="1:19" x14ac:dyDescent="0.2">
      <c r="A305" s="234" t="s">
        <v>209</v>
      </c>
      <c r="B305" s="141">
        <v>244</v>
      </c>
      <c r="C305" s="234" t="s">
        <v>209</v>
      </c>
      <c r="D305" s="234" t="s">
        <v>209</v>
      </c>
      <c r="E305" s="234" t="s">
        <v>209</v>
      </c>
      <c r="F305" s="264">
        <f>F302+F304</f>
        <v>153225</v>
      </c>
      <c r="G305" s="141" t="s">
        <v>209</v>
      </c>
      <c r="K305" s="205"/>
      <c r="L305" s="205"/>
      <c r="M305" s="152"/>
      <c r="N305" s="208"/>
      <c r="O305" s="208"/>
      <c r="P305" s="208"/>
      <c r="Q305" s="208"/>
      <c r="R305" s="206"/>
      <c r="S305" s="154"/>
    </row>
    <row r="306" spans="1:19" x14ac:dyDescent="0.2">
      <c r="A306" s="133"/>
      <c r="B306" s="231" t="s">
        <v>236</v>
      </c>
      <c r="C306" s="234">
        <v>256</v>
      </c>
      <c r="D306" s="285">
        <v>2500</v>
      </c>
      <c r="E306" s="234">
        <v>1</v>
      </c>
      <c r="F306" s="256">
        <f>C306*D306*E306</f>
        <v>640000</v>
      </c>
      <c r="G306" s="141">
        <v>4</v>
      </c>
      <c r="K306" s="205"/>
      <c r="L306" s="205"/>
      <c r="M306" s="152"/>
      <c r="N306" s="208"/>
      <c r="O306" s="208"/>
      <c r="P306" s="208"/>
      <c r="Q306" s="208"/>
      <c r="R306" s="206"/>
      <c r="S306" s="154"/>
    </row>
    <row r="307" spans="1:19" x14ac:dyDescent="0.2">
      <c r="A307" s="133">
        <v>3</v>
      </c>
      <c r="B307" s="232" t="s">
        <v>238</v>
      </c>
      <c r="C307" s="234" t="s">
        <v>209</v>
      </c>
      <c r="D307" s="234" t="s">
        <v>209</v>
      </c>
      <c r="E307" s="234" t="s">
        <v>209</v>
      </c>
      <c r="F307" s="264">
        <f>F306</f>
        <v>640000</v>
      </c>
      <c r="G307" s="141" t="s">
        <v>209</v>
      </c>
      <c r="K307" s="205"/>
      <c r="L307" s="205"/>
      <c r="M307" s="152"/>
      <c r="N307" s="208"/>
      <c r="O307" s="208"/>
      <c r="P307" s="208"/>
      <c r="Q307" s="208"/>
      <c r="R307" s="206"/>
      <c r="S307" s="154"/>
    </row>
    <row r="308" spans="1:19" x14ac:dyDescent="0.2">
      <c r="A308" s="133"/>
      <c r="B308" s="231" t="s">
        <v>239</v>
      </c>
      <c r="C308" s="234">
        <v>17500</v>
      </c>
      <c r="D308" s="285">
        <v>8</v>
      </c>
      <c r="E308" s="234">
        <v>1</v>
      </c>
      <c r="F308" s="256">
        <f t="shared" ref="F308" si="15">C308*D308*E308</f>
        <v>140000</v>
      </c>
      <c r="G308" s="141">
        <v>4</v>
      </c>
      <c r="K308" s="205"/>
      <c r="L308" s="205"/>
      <c r="M308" s="152"/>
      <c r="N308" s="207"/>
      <c r="O308" s="206"/>
      <c r="P308" s="206"/>
      <c r="Q308" s="206"/>
      <c r="R308" s="206"/>
      <c r="S308" s="137"/>
    </row>
    <row r="309" spans="1:19" x14ac:dyDescent="0.2">
      <c r="A309" s="133">
        <v>4</v>
      </c>
      <c r="B309" s="232" t="s">
        <v>240</v>
      </c>
      <c r="C309" s="234" t="s">
        <v>209</v>
      </c>
      <c r="D309" s="234" t="s">
        <v>209</v>
      </c>
      <c r="E309" s="234" t="s">
        <v>209</v>
      </c>
      <c r="F309" s="264">
        <f>F308</f>
        <v>140000</v>
      </c>
      <c r="G309" s="141" t="s">
        <v>209</v>
      </c>
      <c r="K309" s="205"/>
      <c r="L309" s="205"/>
      <c r="M309" s="153"/>
      <c r="N309" s="208"/>
      <c r="O309" s="208"/>
      <c r="P309" s="208"/>
      <c r="Q309" s="208"/>
      <c r="R309" s="208"/>
      <c r="S309" s="137"/>
    </row>
    <row r="310" spans="1:19" ht="15" x14ac:dyDescent="0.2">
      <c r="A310" s="234" t="s">
        <v>209</v>
      </c>
      <c r="B310" s="141">
        <v>247</v>
      </c>
      <c r="C310" s="234" t="s">
        <v>209</v>
      </c>
      <c r="D310" s="234" t="s">
        <v>209</v>
      </c>
      <c r="E310" s="234" t="s">
        <v>209</v>
      </c>
      <c r="F310" s="264">
        <f>F307+F309</f>
        <v>780000</v>
      </c>
      <c r="G310" s="141" t="s">
        <v>209</v>
      </c>
      <c r="K310" s="205"/>
      <c r="L310" s="205"/>
      <c r="M310" s="205"/>
      <c r="N310" s="205"/>
      <c r="O310" s="205"/>
      <c r="P310" s="205"/>
      <c r="Q310" s="205"/>
      <c r="R310" s="206"/>
      <c r="S310" s="205"/>
    </row>
    <row r="311" spans="1:19" ht="12.75" customHeight="1" x14ac:dyDescent="0.2">
      <c r="A311" s="519" t="s">
        <v>505</v>
      </c>
      <c r="B311" s="520"/>
      <c r="C311" s="282" t="s">
        <v>506</v>
      </c>
      <c r="D311" s="282" t="s">
        <v>506</v>
      </c>
      <c r="E311" s="282" t="s">
        <v>506</v>
      </c>
      <c r="F311" s="258">
        <f>F305+F310</f>
        <v>933225</v>
      </c>
      <c r="G311" s="211" t="s">
        <v>209</v>
      </c>
      <c r="K311" s="205"/>
      <c r="L311" s="205"/>
      <c r="M311" s="205"/>
      <c r="N311" s="205"/>
      <c r="O311" s="205"/>
      <c r="P311" s="205"/>
      <c r="Q311" s="205"/>
      <c r="R311" s="205"/>
      <c r="S311" s="205"/>
    </row>
    <row r="312" spans="1:19" ht="15" customHeight="1" x14ac:dyDescent="0.2">
      <c r="A312" s="133"/>
      <c r="B312" s="231" t="s">
        <v>279</v>
      </c>
      <c r="C312" s="174"/>
      <c r="D312" s="286"/>
      <c r="E312" s="133"/>
      <c r="F312" s="256">
        <f>C312*D312*E312</f>
        <v>0</v>
      </c>
      <c r="G312" s="183"/>
      <c r="R312" s="205"/>
      <c r="S312" s="205"/>
    </row>
    <row r="313" spans="1:19" ht="15" customHeight="1" x14ac:dyDescent="0.2">
      <c r="A313" s="133"/>
      <c r="B313" s="231" t="s">
        <v>237</v>
      </c>
      <c r="C313" s="133"/>
      <c r="D313" s="274"/>
      <c r="E313" s="133"/>
      <c r="F313" s="256">
        <f t="shared" ref="F313:F315" si="16">C313*D313*E313</f>
        <v>0</v>
      </c>
      <c r="G313" s="183"/>
      <c r="R313" s="205"/>
      <c r="S313" s="205"/>
    </row>
    <row r="314" spans="1:19" ht="25.5" x14ac:dyDescent="0.2">
      <c r="A314" s="174">
        <v>1</v>
      </c>
      <c r="B314" s="232" t="s">
        <v>596</v>
      </c>
      <c r="C314" s="234" t="s">
        <v>209</v>
      </c>
      <c r="D314" s="234" t="s">
        <v>209</v>
      </c>
      <c r="E314" s="234" t="s">
        <v>209</v>
      </c>
      <c r="F314" s="264">
        <f>F312+F313</f>
        <v>0</v>
      </c>
      <c r="G314" s="141" t="s">
        <v>209</v>
      </c>
      <c r="R314" s="205"/>
      <c r="S314" s="205"/>
    </row>
    <row r="315" spans="1:19" ht="15" customHeight="1" x14ac:dyDescent="0.2">
      <c r="A315" s="237"/>
      <c r="B315" s="231" t="s">
        <v>177</v>
      </c>
      <c r="C315" s="133"/>
      <c r="D315" s="274"/>
      <c r="E315" s="133"/>
      <c r="F315" s="256">
        <f t="shared" si="16"/>
        <v>0</v>
      </c>
      <c r="G315" s="183"/>
      <c r="R315" s="205"/>
      <c r="S315" s="205"/>
    </row>
    <row r="316" spans="1:19" ht="15" customHeight="1" x14ac:dyDescent="0.2">
      <c r="A316" s="133">
        <v>2</v>
      </c>
      <c r="B316" s="232" t="s">
        <v>241</v>
      </c>
      <c r="C316" s="234" t="s">
        <v>209</v>
      </c>
      <c r="D316" s="234" t="s">
        <v>209</v>
      </c>
      <c r="E316" s="234" t="s">
        <v>209</v>
      </c>
      <c r="F316" s="264">
        <f>F315</f>
        <v>0</v>
      </c>
      <c r="G316" s="141" t="s">
        <v>209</v>
      </c>
      <c r="R316" s="205"/>
      <c r="S316" s="205"/>
    </row>
    <row r="317" spans="1:19" ht="12.75" x14ac:dyDescent="0.2">
      <c r="A317" s="234" t="s">
        <v>209</v>
      </c>
      <c r="B317" s="141">
        <v>244</v>
      </c>
      <c r="C317" s="234" t="s">
        <v>209</v>
      </c>
      <c r="D317" s="234" t="s">
        <v>209</v>
      </c>
      <c r="E317" s="234" t="s">
        <v>209</v>
      </c>
      <c r="F317" s="264">
        <f>F314+F316</f>
        <v>0</v>
      </c>
      <c r="G317" s="141" t="s">
        <v>209</v>
      </c>
      <c r="R317" s="205"/>
      <c r="S317" s="205"/>
    </row>
    <row r="318" spans="1:19" ht="15" customHeight="1" x14ac:dyDescent="0.2">
      <c r="A318" s="133"/>
      <c r="B318" s="231" t="s">
        <v>236</v>
      </c>
      <c r="C318" s="234"/>
      <c r="D318" s="285"/>
      <c r="E318" s="234"/>
      <c r="F318" s="256">
        <f>C318*D318*E318</f>
        <v>0</v>
      </c>
      <c r="G318" s="141"/>
      <c r="R318" s="205"/>
      <c r="S318" s="205"/>
    </row>
    <row r="319" spans="1:19" ht="14.25" customHeight="1" x14ac:dyDescent="0.2">
      <c r="A319" s="133">
        <v>3</v>
      </c>
      <c r="B319" s="232" t="s">
        <v>238</v>
      </c>
      <c r="C319" s="234" t="s">
        <v>209</v>
      </c>
      <c r="D319" s="234" t="s">
        <v>209</v>
      </c>
      <c r="E319" s="234" t="s">
        <v>209</v>
      </c>
      <c r="F319" s="264">
        <f>F318</f>
        <v>0</v>
      </c>
      <c r="G319" s="141" t="s">
        <v>209</v>
      </c>
      <c r="R319" s="205"/>
      <c r="S319" s="205"/>
    </row>
    <row r="320" spans="1:19" ht="15" customHeight="1" x14ac:dyDescent="0.2">
      <c r="A320" s="133"/>
      <c r="B320" s="231" t="s">
        <v>239</v>
      </c>
      <c r="C320" s="234"/>
      <c r="D320" s="285"/>
      <c r="E320" s="234"/>
      <c r="F320" s="256">
        <f t="shared" ref="F320" si="17">C320*D320*E320</f>
        <v>0</v>
      </c>
      <c r="G320" s="141"/>
      <c r="R320" s="205"/>
      <c r="S320" s="205"/>
    </row>
    <row r="321" spans="1:19" ht="15" customHeight="1" x14ac:dyDescent="0.2">
      <c r="A321" s="133">
        <v>4</v>
      </c>
      <c r="B321" s="232" t="s">
        <v>240</v>
      </c>
      <c r="C321" s="234" t="s">
        <v>209</v>
      </c>
      <c r="D321" s="234" t="s">
        <v>209</v>
      </c>
      <c r="E321" s="234" t="s">
        <v>209</v>
      </c>
      <c r="F321" s="264">
        <f>F320</f>
        <v>0</v>
      </c>
      <c r="G321" s="141" t="s">
        <v>209</v>
      </c>
      <c r="R321" s="205"/>
      <c r="S321" s="205"/>
    </row>
    <row r="322" spans="1:19" ht="12.75" x14ac:dyDescent="0.2">
      <c r="A322" s="234" t="s">
        <v>209</v>
      </c>
      <c r="B322" s="141">
        <v>247</v>
      </c>
      <c r="C322" s="234" t="s">
        <v>209</v>
      </c>
      <c r="D322" s="234" t="s">
        <v>209</v>
      </c>
      <c r="E322" s="234" t="s">
        <v>209</v>
      </c>
      <c r="F322" s="264">
        <f>F319+F321</f>
        <v>0</v>
      </c>
      <c r="G322" s="141" t="s">
        <v>209</v>
      </c>
    </row>
    <row r="323" spans="1:19" ht="12.75" customHeight="1" x14ac:dyDescent="0.2">
      <c r="A323" s="521" t="s">
        <v>505</v>
      </c>
      <c r="B323" s="522"/>
      <c r="C323" s="283" t="s">
        <v>506</v>
      </c>
      <c r="D323" s="283" t="s">
        <v>506</v>
      </c>
      <c r="E323" s="283" t="s">
        <v>506</v>
      </c>
      <c r="F323" s="259">
        <f>F317+F322</f>
        <v>0</v>
      </c>
      <c r="G323" s="186" t="s">
        <v>209</v>
      </c>
    </row>
    <row r="324" spans="1:19" ht="12.75" x14ac:dyDescent="0.2">
      <c r="A324" s="472" t="s">
        <v>507</v>
      </c>
      <c r="B324" s="472"/>
      <c r="C324" s="284" t="s">
        <v>506</v>
      </c>
      <c r="D324" s="284" t="s">
        <v>506</v>
      </c>
      <c r="E324" s="284" t="s">
        <v>506</v>
      </c>
      <c r="F324" s="260">
        <f>F299+F311+F323</f>
        <v>1312180.2</v>
      </c>
      <c r="G324" s="185" t="s">
        <v>209</v>
      </c>
    </row>
    <row r="327" spans="1:19" x14ac:dyDescent="0.25">
      <c r="B327" s="482" t="s">
        <v>538</v>
      </c>
      <c r="C327" s="482"/>
      <c r="D327" s="482"/>
      <c r="E327" s="482"/>
      <c r="F327" s="482"/>
      <c r="G327" s="482"/>
    </row>
    <row r="329" spans="1:19" ht="51" x14ac:dyDescent="0.2">
      <c r="A329" s="142" t="s">
        <v>208</v>
      </c>
      <c r="B329" s="183" t="s">
        <v>0</v>
      </c>
      <c r="C329" s="183" t="s">
        <v>225</v>
      </c>
      <c r="D329" s="183" t="s">
        <v>226</v>
      </c>
      <c r="E329" s="183" t="s">
        <v>539</v>
      </c>
      <c r="F329" s="183" t="s">
        <v>502</v>
      </c>
    </row>
    <row r="330" spans="1:19" ht="12.75" x14ac:dyDescent="0.2">
      <c r="A330" s="133">
        <v>1</v>
      </c>
      <c r="B330" s="126">
        <v>2</v>
      </c>
      <c r="C330" s="126">
        <v>3</v>
      </c>
      <c r="D330" s="126">
        <v>4</v>
      </c>
      <c r="E330" s="126">
        <v>5</v>
      </c>
      <c r="F330" s="126">
        <v>6</v>
      </c>
    </row>
    <row r="331" spans="1:19" ht="12.75" x14ac:dyDescent="0.2">
      <c r="A331" s="133">
        <v>1</v>
      </c>
      <c r="B331" s="184" t="s">
        <v>582</v>
      </c>
      <c r="C331" s="133">
        <v>12</v>
      </c>
      <c r="D331" s="274">
        <v>4224</v>
      </c>
      <c r="E331" s="274">
        <f>C331*D331</f>
        <v>50688</v>
      </c>
      <c r="F331" s="183">
        <v>2</v>
      </c>
    </row>
    <row r="332" spans="1:19" ht="12.75" x14ac:dyDescent="0.2">
      <c r="A332" s="133">
        <v>2</v>
      </c>
      <c r="B332" s="231" t="s">
        <v>318</v>
      </c>
      <c r="C332" s="133">
        <v>2</v>
      </c>
      <c r="D332" s="274">
        <v>49115.99</v>
      </c>
      <c r="E332" s="274">
        <f>C332*D332</f>
        <v>98231.98</v>
      </c>
      <c r="F332" s="183">
        <v>2</v>
      </c>
    </row>
    <row r="333" spans="1:19" ht="12.75" x14ac:dyDescent="0.2">
      <c r="A333" s="475" t="s">
        <v>505</v>
      </c>
      <c r="B333" s="475"/>
      <c r="C333" s="281" t="s">
        <v>506</v>
      </c>
      <c r="D333" s="275" t="s">
        <v>506</v>
      </c>
      <c r="E333" s="275">
        <f>SUM(E331,E332)</f>
        <v>148919.98000000001</v>
      </c>
      <c r="F333" s="215" t="s">
        <v>506</v>
      </c>
    </row>
    <row r="334" spans="1:19" ht="12.75" x14ac:dyDescent="0.2">
      <c r="A334" s="133">
        <v>1</v>
      </c>
      <c r="B334" s="184" t="s">
        <v>582</v>
      </c>
      <c r="C334" s="133">
        <v>2</v>
      </c>
      <c r="D334" s="274">
        <v>735000</v>
      </c>
      <c r="E334" s="274">
        <f>C334*D334</f>
        <v>1470000</v>
      </c>
      <c r="F334" s="183">
        <v>4</v>
      </c>
    </row>
    <row r="335" spans="1:19" ht="12.75" x14ac:dyDescent="0.2">
      <c r="A335" s="133">
        <v>2</v>
      </c>
      <c r="B335" s="231" t="s">
        <v>318</v>
      </c>
      <c r="C335" s="133"/>
      <c r="D335" s="274"/>
      <c r="E335" s="274">
        <f>C335*D335</f>
        <v>0</v>
      </c>
      <c r="F335" s="183"/>
    </row>
    <row r="336" spans="1:19" ht="12.75" x14ac:dyDescent="0.2">
      <c r="A336" s="476" t="s">
        <v>505</v>
      </c>
      <c r="B336" s="476"/>
      <c r="C336" s="282" t="s">
        <v>506</v>
      </c>
      <c r="D336" s="276" t="s">
        <v>506</v>
      </c>
      <c r="E336" s="276">
        <f>SUM(E334,E335)</f>
        <v>1470000</v>
      </c>
      <c r="F336" s="211" t="s">
        <v>506</v>
      </c>
    </row>
    <row r="337" spans="1:7" ht="12.75" x14ac:dyDescent="0.2">
      <c r="A337" s="133">
        <v>1</v>
      </c>
      <c r="B337" s="184" t="s">
        <v>582</v>
      </c>
      <c r="C337" s="133"/>
      <c r="D337" s="274"/>
      <c r="E337" s="274">
        <f>C337*D337</f>
        <v>0</v>
      </c>
      <c r="F337" s="183"/>
    </row>
    <row r="338" spans="1:7" ht="12.75" x14ac:dyDescent="0.2">
      <c r="A338" s="133">
        <v>2</v>
      </c>
      <c r="B338" s="231" t="s">
        <v>318</v>
      </c>
      <c r="C338" s="133"/>
      <c r="D338" s="274"/>
      <c r="E338" s="274">
        <f>C338*D338</f>
        <v>0</v>
      </c>
      <c r="F338" s="183"/>
    </row>
    <row r="339" spans="1:7" ht="12.75" x14ac:dyDescent="0.2">
      <c r="A339" s="471" t="s">
        <v>505</v>
      </c>
      <c r="B339" s="471"/>
      <c r="C339" s="283" t="s">
        <v>506</v>
      </c>
      <c r="D339" s="277" t="s">
        <v>506</v>
      </c>
      <c r="E339" s="277">
        <f>SUM(E337:E338)</f>
        <v>0</v>
      </c>
      <c r="F339" s="186" t="s">
        <v>506</v>
      </c>
    </row>
    <row r="340" spans="1:7" ht="12.75" x14ac:dyDescent="0.2">
      <c r="A340" s="472" t="s">
        <v>507</v>
      </c>
      <c r="B340" s="472"/>
      <c r="C340" s="284" t="s">
        <v>506</v>
      </c>
      <c r="D340" s="278" t="s">
        <v>506</v>
      </c>
      <c r="E340" s="278" t="s">
        <v>506</v>
      </c>
      <c r="F340" s="185" t="s">
        <v>209</v>
      </c>
    </row>
    <row r="343" spans="1:7" x14ac:dyDescent="0.2">
      <c r="B343" s="480" t="s">
        <v>540</v>
      </c>
      <c r="C343" s="474"/>
      <c r="D343" s="474"/>
      <c r="E343" s="474"/>
      <c r="F343" s="474"/>
      <c r="G343" s="474"/>
    </row>
    <row r="345" spans="1:7" ht="51" x14ac:dyDescent="0.2">
      <c r="A345" s="142" t="s">
        <v>208</v>
      </c>
      <c r="B345" s="183" t="s">
        <v>210</v>
      </c>
      <c r="C345" s="183" t="s">
        <v>227</v>
      </c>
      <c r="D345" s="183" t="s">
        <v>228</v>
      </c>
      <c r="E345" s="183" t="s">
        <v>229</v>
      </c>
      <c r="F345" s="183" t="s">
        <v>502</v>
      </c>
    </row>
    <row r="346" spans="1:7" ht="12.75" x14ac:dyDescent="0.2">
      <c r="A346" s="174">
        <v>1</v>
      </c>
      <c r="B346" s="134">
        <v>2</v>
      </c>
      <c r="C346" s="134">
        <v>3</v>
      </c>
      <c r="D346" s="134">
        <v>4</v>
      </c>
      <c r="E346" s="134">
        <v>5</v>
      </c>
      <c r="F346" s="134">
        <v>6</v>
      </c>
    </row>
    <row r="347" spans="1:7" ht="25.5" x14ac:dyDescent="0.2">
      <c r="A347" s="133">
        <v>1</v>
      </c>
      <c r="B347" s="184" t="s">
        <v>622</v>
      </c>
      <c r="C347" s="184" t="s">
        <v>623</v>
      </c>
      <c r="D347" s="133">
        <v>3</v>
      </c>
      <c r="E347" s="256">
        <v>125666.67</v>
      </c>
      <c r="F347" s="183">
        <v>2</v>
      </c>
    </row>
    <row r="348" spans="1:7" ht="25.5" x14ac:dyDescent="0.2">
      <c r="A348" s="133">
        <v>2</v>
      </c>
      <c r="B348" s="184" t="s">
        <v>626</v>
      </c>
      <c r="C348" s="184" t="s">
        <v>625</v>
      </c>
      <c r="D348" s="133">
        <v>1</v>
      </c>
      <c r="E348" s="256">
        <v>78585.27</v>
      </c>
      <c r="F348" s="183">
        <v>2</v>
      </c>
    </row>
    <row r="349" spans="1:7" ht="12.75" x14ac:dyDescent="0.2">
      <c r="A349" s="133">
        <v>3</v>
      </c>
      <c r="B349" s="184"/>
      <c r="C349" s="184"/>
      <c r="D349" s="133"/>
      <c r="E349" s="256"/>
      <c r="F349" s="183"/>
    </row>
    <row r="350" spans="1:7" ht="12.75" x14ac:dyDescent="0.2">
      <c r="A350" s="133">
        <v>4</v>
      </c>
      <c r="B350" s="184"/>
      <c r="C350" s="184"/>
      <c r="D350" s="133"/>
      <c r="E350" s="256"/>
      <c r="F350" s="183"/>
    </row>
    <row r="351" spans="1:7" ht="12.75" x14ac:dyDescent="0.2">
      <c r="A351" s="133">
        <v>5</v>
      </c>
      <c r="B351" s="184"/>
      <c r="C351" s="184"/>
      <c r="D351" s="133"/>
      <c r="E351" s="256"/>
      <c r="F351" s="183"/>
    </row>
    <row r="352" spans="1:7" ht="12.75" x14ac:dyDescent="0.2">
      <c r="A352" s="133">
        <v>6</v>
      </c>
      <c r="B352" s="184"/>
      <c r="C352" s="184"/>
      <c r="D352" s="133"/>
      <c r="E352" s="256"/>
      <c r="F352" s="183"/>
    </row>
    <row r="353" spans="1:6" ht="12.75" x14ac:dyDescent="0.2">
      <c r="A353" s="475" t="s">
        <v>505</v>
      </c>
      <c r="B353" s="475"/>
      <c r="C353" s="215" t="s">
        <v>506</v>
      </c>
      <c r="D353" s="281" t="s">
        <v>506</v>
      </c>
      <c r="E353" s="257">
        <f>SUM(E347:E352)</f>
        <v>204251.94</v>
      </c>
      <c r="F353" s="215" t="s">
        <v>506</v>
      </c>
    </row>
    <row r="354" spans="1:6" ht="25.5" x14ac:dyDescent="0.2">
      <c r="A354" s="133">
        <v>1</v>
      </c>
      <c r="B354" s="184" t="s">
        <v>622</v>
      </c>
      <c r="C354" s="184" t="s">
        <v>625</v>
      </c>
      <c r="D354" s="133">
        <v>3</v>
      </c>
      <c r="E354" s="256">
        <v>1082333.33</v>
      </c>
      <c r="F354" s="183">
        <v>4</v>
      </c>
    </row>
    <row r="355" spans="1:6" ht="38.25" x14ac:dyDescent="0.2">
      <c r="A355" s="133">
        <v>2</v>
      </c>
      <c r="B355" s="338" t="s">
        <v>675</v>
      </c>
      <c r="C355" s="184" t="s">
        <v>625</v>
      </c>
      <c r="D355" s="133">
        <v>3</v>
      </c>
      <c r="E355" s="256">
        <v>150000</v>
      </c>
      <c r="F355" s="183">
        <v>4</v>
      </c>
    </row>
    <row r="356" spans="1:6" ht="25.5" x14ac:dyDescent="0.2">
      <c r="A356" s="133">
        <v>3</v>
      </c>
      <c r="B356" s="184" t="s">
        <v>626</v>
      </c>
      <c r="C356" s="184" t="s">
        <v>625</v>
      </c>
      <c r="D356" s="133">
        <v>2</v>
      </c>
      <c r="E356" s="256">
        <v>78200</v>
      </c>
      <c r="F356" s="183">
        <v>4</v>
      </c>
    </row>
    <row r="357" spans="1:6" ht="25.5" x14ac:dyDescent="0.2">
      <c r="A357" s="133">
        <v>4</v>
      </c>
      <c r="B357" s="184" t="s">
        <v>627</v>
      </c>
      <c r="C357" s="184" t="s">
        <v>625</v>
      </c>
      <c r="D357" s="133">
        <v>12</v>
      </c>
      <c r="E357" s="256">
        <v>13410</v>
      </c>
      <c r="F357" s="183">
        <v>4</v>
      </c>
    </row>
    <row r="358" spans="1:6" ht="25.5" x14ac:dyDescent="0.2">
      <c r="A358" s="133">
        <v>5</v>
      </c>
      <c r="B358" s="184" t="s">
        <v>628</v>
      </c>
      <c r="C358" s="184" t="s">
        <v>623</v>
      </c>
      <c r="D358" s="133">
        <v>10</v>
      </c>
      <c r="E358" s="256">
        <v>10000</v>
      </c>
      <c r="F358" s="183">
        <v>4</v>
      </c>
    </row>
    <row r="359" spans="1:6" ht="25.5" x14ac:dyDescent="0.2">
      <c r="A359" s="133">
        <v>6</v>
      </c>
      <c r="B359" s="184" t="s">
        <v>676</v>
      </c>
      <c r="C359" s="184" t="s">
        <v>623</v>
      </c>
      <c r="D359" s="133">
        <v>2</v>
      </c>
      <c r="E359" s="256">
        <v>300000</v>
      </c>
      <c r="F359" s="183">
        <v>4</v>
      </c>
    </row>
    <row r="360" spans="1:6" ht="25.5" x14ac:dyDescent="0.2">
      <c r="A360" s="133">
        <v>7</v>
      </c>
      <c r="B360" s="184" t="s">
        <v>677</v>
      </c>
      <c r="C360" s="184" t="s">
        <v>623</v>
      </c>
      <c r="D360" s="133">
        <v>1</v>
      </c>
      <c r="E360" s="256">
        <v>10000</v>
      </c>
      <c r="F360" s="337">
        <v>4</v>
      </c>
    </row>
    <row r="361" spans="1:6" ht="12.75" x14ac:dyDescent="0.2">
      <c r="A361" s="476" t="s">
        <v>505</v>
      </c>
      <c r="B361" s="476"/>
      <c r="C361" s="211" t="s">
        <v>506</v>
      </c>
      <c r="D361" s="282" t="s">
        <v>506</v>
      </c>
      <c r="E361" s="258">
        <f>SUM(E354:E360)</f>
        <v>1643943.33</v>
      </c>
      <c r="F361" s="211" t="s">
        <v>506</v>
      </c>
    </row>
    <row r="362" spans="1:6" ht="12.75" x14ac:dyDescent="0.2">
      <c r="A362" s="133">
        <v>1</v>
      </c>
      <c r="B362" s="184"/>
      <c r="C362" s="184"/>
      <c r="D362" s="133">
        <v>2</v>
      </c>
      <c r="E362" s="256"/>
      <c r="F362" s="183"/>
    </row>
    <row r="363" spans="1:6" ht="12.75" x14ac:dyDescent="0.2">
      <c r="A363" s="133">
        <v>2</v>
      </c>
      <c r="B363" s="184"/>
      <c r="C363" s="183"/>
      <c r="D363" s="133"/>
      <c r="E363" s="256"/>
      <c r="F363" s="183"/>
    </row>
    <row r="364" spans="1:6" ht="12.75" x14ac:dyDescent="0.2">
      <c r="A364" s="133">
        <v>3</v>
      </c>
      <c r="B364" s="184"/>
      <c r="C364" s="183"/>
      <c r="D364" s="133"/>
      <c r="E364" s="256"/>
      <c r="F364" s="183"/>
    </row>
    <row r="365" spans="1:6" ht="12.75" x14ac:dyDescent="0.2">
      <c r="A365" s="133">
        <v>4</v>
      </c>
      <c r="B365" s="184"/>
      <c r="C365" s="183"/>
      <c r="D365" s="133"/>
      <c r="E365" s="256"/>
      <c r="F365" s="183"/>
    </row>
    <row r="366" spans="1:6" ht="12.75" x14ac:dyDescent="0.2">
      <c r="A366" s="133">
        <v>5</v>
      </c>
      <c r="B366" s="184"/>
      <c r="C366" s="184"/>
      <c r="D366" s="133"/>
      <c r="E366" s="256"/>
      <c r="F366" s="183"/>
    </row>
    <row r="367" spans="1:6" ht="12.75" x14ac:dyDescent="0.2">
      <c r="A367" s="133">
        <v>6</v>
      </c>
      <c r="B367" s="184"/>
      <c r="C367" s="184"/>
      <c r="D367" s="133"/>
      <c r="E367" s="256"/>
      <c r="F367" s="183"/>
    </row>
    <row r="368" spans="1:6" ht="12.75" x14ac:dyDescent="0.2">
      <c r="A368" s="471" t="s">
        <v>505</v>
      </c>
      <c r="B368" s="471"/>
      <c r="C368" s="186" t="s">
        <v>506</v>
      </c>
      <c r="D368" s="283" t="s">
        <v>506</v>
      </c>
      <c r="E368" s="259">
        <f>SUM(E362:E367)</f>
        <v>0</v>
      </c>
      <c r="F368" s="186" t="s">
        <v>506</v>
      </c>
    </row>
    <row r="369" spans="1:6" ht="12.75" x14ac:dyDescent="0.2">
      <c r="A369" s="472" t="s">
        <v>541</v>
      </c>
      <c r="B369" s="472"/>
      <c r="C369" s="185" t="s">
        <v>506</v>
      </c>
      <c r="D369" s="284" t="s">
        <v>506</v>
      </c>
      <c r="E369" s="260">
        <f>E353+E361+E368</f>
        <v>1848195.27</v>
      </c>
      <c r="F369" s="185" t="s">
        <v>209</v>
      </c>
    </row>
    <row r="372" spans="1:6" x14ac:dyDescent="0.2">
      <c r="B372" s="474" t="s">
        <v>542</v>
      </c>
      <c r="C372" s="474"/>
      <c r="D372" s="474"/>
      <c r="E372" s="474"/>
      <c r="F372" s="474"/>
    </row>
    <row r="374" spans="1:6" ht="51" x14ac:dyDescent="0.2">
      <c r="A374" s="183" t="s">
        <v>208</v>
      </c>
      <c r="B374" s="183" t="s">
        <v>0</v>
      </c>
      <c r="C374" s="183" t="s">
        <v>230</v>
      </c>
      <c r="D374" s="183" t="s">
        <v>231</v>
      </c>
      <c r="E374" s="183" t="s">
        <v>502</v>
      </c>
    </row>
    <row r="375" spans="1:6" ht="12.75" x14ac:dyDescent="0.2">
      <c r="A375" s="183">
        <v>1</v>
      </c>
      <c r="B375" s="183">
        <v>2</v>
      </c>
      <c r="C375" s="183">
        <v>3</v>
      </c>
      <c r="D375" s="183">
        <v>4</v>
      </c>
      <c r="E375" s="183">
        <v>5</v>
      </c>
    </row>
    <row r="376" spans="1:6" ht="12.75" x14ac:dyDescent="0.2">
      <c r="A376" s="133">
        <v>1</v>
      </c>
      <c r="B376" s="184" t="s">
        <v>622</v>
      </c>
      <c r="C376" s="133">
        <v>1</v>
      </c>
      <c r="D376" s="256">
        <v>38133.33</v>
      </c>
      <c r="E376" s="183">
        <v>2</v>
      </c>
    </row>
    <row r="377" spans="1:6" ht="12.75" x14ac:dyDescent="0.2">
      <c r="A377" s="133">
        <v>2</v>
      </c>
      <c r="B377" s="184" t="s">
        <v>630</v>
      </c>
      <c r="C377" s="133">
        <v>1</v>
      </c>
      <c r="D377" s="256">
        <v>100000</v>
      </c>
      <c r="E377" s="183">
        <v>2</v>
      </c>
    </row>
    <row r="378" spans="1:6" ht="38.25" x14ac:dyDescent="0.2">
      <c r="A378" s="133">
        <v>3</v>
      </c>
      <c r="B378" s="338" t="s">
        <v>679</v>
      </c>
      <c r="C378" s="133">
        <v>1</v>
      </c>
      <c r="D378" s="256">
        <v>25000</v>
      </c>
      <c r="E378" s="183">
        <v>2</v>
      </c>
    </row>
    <row r="379" spans="1:6" ht="12.75" x14ac:dyDescent="0.2">
      <c r="A379" s="133">
        <v>4</v>
      </c>
      <c r="B379" s="184" t="s">
        <v>678</v>
      </c>
      <c r="C379" s="133">
        <v>20</v>
      </c>
      <c r="D379" s="256">
        <v>10000</v>
      </c>
      <c r="E379" s="183">
        <v>2</v>
      </c>
    </row>
    <row r="380" spans="1:6" ht="12.75" x14ac:dyDescent="0.2">
      <c r="A380" s="133">
        <v>5</v>
      </c>
      <c r="B380" s="338"/>
      <c r="C380" s="273"/>
      <c r="D380" s="256"/>
      <c r="E380" s="183"/>
    </row>
    <row r="381" spans="1:6" ht="12.75" x14ac:dyDescent="0.2">
      <c r="A381" s="133">
        <v>6</v>
      </c>
      <c r="B381" s="184"/>
      <c r="C381" s="273"/>
      <c r="D381" s="256"/>
      <c r="E381" s="183"/>
    </row>
    <row r="382" spans="1:6" ht="12.75" x14ac:dyDescent="0.2">
      <c r="A382" s="475" t="s">
        <v>505</v>
      </c>
      <c r="B382" s="475"/>
      <c r="C382" s="281" t="s">
        <v>506</v>
      </c>
      <c r="D382" s="257">
        <f>SUM(D376:D381)</f>
        <v>173133.33</v>
      </c>
      <c r="E382" s="215" t="s">
        <v>506</v>
      </c>
    </row>
    <row r="383" spans="1:6" ht="12.75" x14ac:dyDescent="0.2">
      <c r="A383" s="133">
        <v>1</v>
      </c>
      <c r="B383" s="184" t="s">
        <v>622</v>
      </c>
      <c r="C383" s="133">
        <v>1</v>
      </c>
      <c r="D383" s="256">
        <v>545653.06999999995</v>
      </c>
      <c r="E383" s="183">
        <v>4</v>
      </c>
    </row>
    <row r="384" spans="1:6" ht="12.75" x14ac:dyDescent="0.2">
      <c r="A384" s="133">
        <v>2</v>
      </c>
      <c r="B384" s="184" t="s">
        <v>624</v>
      </c>
      <c r="C384" s="133">
        <v>1</v>
      </c>
      <c r="D384" s="256">
        <v>600000</v>
      </c>
      <c r="E384" s="183">
        <v>4</v>
      </c>
    </row>
    <row r="385" spans="1:7" ht="12.75" x14ac:dyDescent="0.2">
      <c r="A385" s="133">
        <v>3</v>
      </c>
      <c r="B385" s="184" t="s">
        <v>645</v>
      </c>
      <c r="C385" s="133">
        <v>1</v>
      </c>
      <c r="D385" s="256">
        <v>25000</v>
      </c>
      <c r="E385" s="183">
        <v>4</v>
      </c>
    </row>
    <row r="386" spans="1:7" ht="12.75" x14ac:dyDescent="0.2">
      <c r="A386" s="133">
        <v>4</v>
      </c>
      <c r="B386" s="184" t="s">
        <v>678</v>
      </c>
      <c r="C386" s="133">
        <v>20</v>
      </c>
      <c r="D386" s="256">
        <v>30000</v>
      </c>
      <c r="E386" s="183">
        <v>4</v>
      </c>
    </row>
    <row r="387" spans="1:7" ht="12.75" x14ac:dyDescent="0.2">
      <c r="A387" s="133">
        <v>5</v>
      </c>
      <c r="B387" s="184" t="s">
        <v>629</v>
      </c>
      <c r="C387" s="273">
        <v>1</v>
      </c>
      <c r="D387" s="256">
        <v>4560</v>
      </c>
      <c r="E387" s="183">
        <v>4</v>
      </c>
    </row>
    <row r="388" spans="1:7" ht="12.75" x14ac:dyDescent="0.2">
      <c r="A388" s="133">
        <v>6</v>
      </c>
      <c r="B388" s="338" t="s">
        <v>680</v>
      </c>
      <c r="C388" s="273">
        <v>2</v>
      </c>
      <c r="D388" s="256">
        <v>180000</v>
      </c>
      <c r="E388" s="337">
        <v>4</v>
      </c>
    </row>
    <row r="389" spans="1:7" ht="12.75" x14ac:dyDescent="0.2">
      <c r="A389" s="476" t="s">
        <v>505</v>
      </c>
      <c r="B389" s="476"/>
      <c r="C389" s="282" t="s">
        <v>506</v>
      </c>
      <c r="D389" s="258">
        <f>SUM(D383:D388)</f>
        <v>1385213.07</v>
      </c>
      <c r="E389" s="211" t="s">
        <v>506</v>
      </c>
    </row>
    <row r="390" spans="1:7" ht="12.75" x14ac:dyDescent="0.2">
      <c r="A390" s="133">
        <v>1</v>
      </c>
      <c r="B390" s="184"/>
      <c r="C390" s="133"/>
      <c r="D390" s="256"/>
      <c r="E390" s="183"/>
    </row>
    <row r="391" spans="1:7" ht="12.75" x14ac:dyDescent="0.2">
      <c r="A391" s="133">
        <v>2</v>
      </c>
      <c r="B391" s="184"/>
      <c r="C391" s="133"/>
      <c r="D391" s="256"/>
      <c r="E391" s="183"/>
    </row>
    <row r="392" spans="1:7" ht="12.75" x14ac:dyDescent="0.2">
      <c r="A392" s="133">
        <v>3</v>
      </c>
      <c r="B392" s="184"/>
      <c r="C392" s="133"/>
      <c r="D392" s="256"/>
      <c r="E392" s="183"/>
    </row>
    <row r="393" spans="1:7" ht="12.75" x14ac:dyDescent="0.2">
      <c r="A393" s="133">
        <v>4</v>
      </c>
      <c r="B393" s="184"/>
      <c r="C393" s="133"/>
      <c r="D393" s="256"/>
      <c r="E393" s="183"/>
    </row>
    <row r="394" spans="1:7" ht="12.75" x14ac:dyDescent="0.2">
      <c r="A394" s="133">
        <v>5</v>
      </c>
      <c r="B394" s="184"/>
      <c r="C394" s="273"/>
      <c r="D394" s="256"/>
      <c r="E394" s="183"/>
    </row>
    <row r="395" spans="1:7" ht="12.75" x14ac:dyDescent="0.2">
      <c r="A395" s="133">
        <v>6</v>
      </c>
      <c r="B395" s="184"/>
      <c r="C395" s="273"/>
      <c r="D395" s="256"/>
      <c r="E395" s="183"/>
    </row>
    <row r="396" spans="1:7" ht="12.75" x14ac:dyDescent="0.2">
      <c r="A396" s="471" t="s">
        <v>505</v>
      </c>
      <c r="B396" s="471"/>
      <c r="C396" s="283" t="s">
        <v>506</v>
      </c>
      <c r="D396" s="259">
        <f>SUM(D390:D395)</f>
        <v>0</v>
      </c>
      <c r="E396" s="186" t="s">
        <v>506</v>
      </c>
    </row>
    <row r="397" spans="1:7" ht="12.75" x14ac:dyDescent="0.2">
      <c r="A397" s="472" t="s">
        <v>541</v>
      </c>
      <c r="B397" s="472"/>
      <c r="C397" s="284" t="s">
        <v>506</v>
      </c>
      <c r="D397" s="260">
        <f>D382+D389+D396</f>
        <v>1558346.4</v>
      </c>
      <c r="E397" s="185" t="s">
        <v>209</v>
      </c>
    </row>
    <row r="400" spans="1:7" x14ac:dyDescent="0.2">
      <c r="B400" s="477" t="s">
        <v>543</v>
      </c>
      <c r="C400" s="477"/>
      <c r="D400" s="477"/>
      <c r="E400" s="477"/>
      <c r="F400" s="477"/>
      <c r="G400" s="477"/>
    </row>
    <row r="402" spans="1:6" ht="51" x14ac:dyDescent="0.2">
      <c r="A402" s="183" t="s">
        <v>208</v>
      </c>
      <c r="B402" s="183" t="s">
        <v>210</v>
      </c>
      <c r="C402" s="183" t="s">
        <v>225</v>
      </c>
      <c r="D402" s="183" t="s">
        <v>232</v>
      </c>
      <c r="E402" s="183" t="s">
        <v>544</v>
      </c>
      <c r="F402" s="183" t="s">
        <v>502</v>
      </c>
    </row>
    <row r="403" spans="1:6" ht="12.75" x14ac:dyDescent="0.2">
      <c r="A403" s="126">
        <v>1</v>
      </c>
      <c r="B403" s="126">
        <v>2</v>
      </c>
      <c r="C403" s="126">
        <v>3</v>
      </c>
      <c r="D403" s="133">
        <v>4</v>
      </c>
      <c r="E403" s="133">
        <v>5</v>
      </c>
      <c r="F403" s="126">
        <v>6</v>
      </c>
    </row>
    <row r="404" spans="1:6" ht="25.5" x14ac:dyDescent="0.2">
      <c r="A404" s="133">
        <v>1</v>
      </c>
      <c r="B404" s="54" t="s">
        <v>183</v>
      </c>
      <c r="C404" s="133">
        <v>1</v>
      </c>
      <c r="D404" s="274">
        <v>50000</v>
      </c>
      <c r="E404" s="274">
        <f>C404*D404</f>
        <v>50000</v>
      </c>
      <c r="F404" s="183">
        <v>2</v>
      </c>
    </row>
    <row r="405" spans="1:6" ht="25.5" x14ac:dyDescent="0.2">
      <c r="A405" s="234">
        <v>310</v>
      </c>
      <c r="B405" s="233" t="s">
        <v>583</v>
      </c>
      <c r="C405" s="234" t="s">
        <v>209</v>
      </c>
      <c r="D405" s="285" t="s">
        <v>209</v>
      </c>
      <c r="E405" s="285">
        <f>E404</f>
        <v>50000</v>
      </c>
      <c r="F405" s="141" t="s">
        <v>209</v>
      </c>
    </row>
    <row r="406" spans="1:6" ht="53.25" customHeight="1" x14ac:dyDescent="0.2">
      <c r="A406" s="178">
        <v>2</v>
      </c>
      <c r="B406" s="54" t="s">
        <v>184</v>
      </c>
      <c r="C406" s="287"/>
      <c r="D406" s="274"/>
      <c r="E406" s="274">
        <f t="shared" ref="E406:E408" si="18">C406*D406</f>
        <v>0</v>
      </c>
      <c r="F406" s="183"/>
    </row>
    <row r="407" spans="1:6" ht="53.25" customHeight="1" x14ac:dyDescent="0.2">
      <c r="A407" s="179">
        <v>341</v>
      </c>
      <c r="B407" s="233" t="s">
        <v>242</v>
      </c>
      <c r="C407" s="234" t="s">
        <v>209</v>
      </c>
      <c r="D407" s="285" t="s">
        <v>209</v>
      </c>
      <c r="E407" s="285">
        <f>E406</f>
        <v>0</v>
      </c>
      <c r="F407" s="141" t="s">
        <v>209</v>
      </c>
    </row>
    <row r="408" spans="1:6" ht="29.25" customHeight="1" x14ac:dyDescent="0.2">
      <c r="A408" s="178">
        <v>3</v>
      </c>
      <c r="B408" s="54" t="s">
        <v>185</v>
      </c>
      <c r="C408" s="287"/>
      <c r="D408" s="274"/>
      <c r="E408" s="274">
        <f t="shared" si="18"/>
        <v>0</v>
      </c>
      <c r="F408" s="183"/>
    </row>
    <row r="409" spans="1:6" ht="27" customHeight="1" x14ac:dyDescent="0.2">
      <c r="A409" s="179">
        <v>342</v>
      </c>
      <c r="B409" s="233" t="s">
        <v>243</v>
      </c>
      <c r="C409" s="234" t="s">
        <v>209</v>
      </c>
      <c r="D409" s="285" t="s">
        <v>209</v>
      </c>
      <c r="E409" s="285">
        <f>E408</f>
        <v>0</v>
      </c>
      <c r="F409" s="141" t="s">
        <v>209</v>
      </c>
    </row>
    <row r="410" spans="1:6" ht="26.25" customHeight="1" x14ac:dyDescent="0.2">
      <c r="A410" s="178">
        <v>4</v>
      </c>
      <c r="B410" s="54" t="s">
        <v>584</v>
      </c>
      <c r="C410" s="287"/>
      <c r="D410" s="274"/>
      <c r="E410" s="274">
        <f>C410*D410</f>
        <v>0</v>
      </c>
      <c r="F410" s="183"/>
    </row>
    <row r="411" spans="1:6" ht="30.75" customHeight="1" x14ac:dyDescent="0.2">
      <c r="A411" s="179">
        <v>343</v>
      </c>
      <c r="B411" s="233" t="s">
        <v>244</v>
      </c>
      <c r="C411" s="234" t="s">
        <v>209</v>
      </c>
      <c r="D411" s="285" t="s">
        <v>209</v>
      </c>
      <c r="E411" s="285">
        <f>E410</f>
        <v>0</v>
      </c>
      <c r="F411" s="141" t="s">
        <v>209</v>
      </c>
    </row>
    <row r="412" spans="1:6" ht="25.5" customHeight="1" x14ac:dyDescent="0.2">
      <c r="A412" s="178">
        <v>5</v>
      </c>
      <c r="B412" s="54" t="s">
        <v>187</v>
      </c>
      <c r="C412" s="287"/>
      <c r="D412" s="274"/>
      <c r="E412" s="274">
        <f t="shared" ref="E412:E414" si="19">C412*D412</f>
        <v>0</v>
      </c>
      <c r="F412" s="183"/>
    </row>
    <row r="413" spans="1:6" ht="31.5" customHeight="1" x14ac:dyDescent="0.2">
      <c r="A413" s="179">
        <v>344</v>
      </c>
      <c r="B413" s="233" t="s">
        <v>245</v>
      </c>
      <c r="C413" s="234" t="s">
        <v>209</v>
      </c>
      <c r="D413" s="285" t="s">
        <v>209</v>
      </c>
      <c r="E413" s="285">
        <f>E412</f>
        <v>0</v>
      </c>
      <c r="F413" s="141" t="s">
        <v>209</v>
      </c>
    </row>
    <row r="414" spans="1:6" ht="26.25" customHeight="1" x14ac:dyDescent="0.2">
      <c r="A414" s="178">
        <v>6</v>
      </c>
      <c r="B414" s="54" t="s">
        <v>188</v>
      </c>
      <c r="C414" s="287"/>
      <c r="D414" s="274"/>
      <c r="E414" s="274">
        <f t="shared" si="19"/>
        <v>0</v>
      </c>
      <c r="F414" s="183"/>
    </row>
    <row r="415" spans="1:6" ht="27.75" customHeight="1" x14ac:dyDescent="0.2">
      <c r="A415" s="179">
        <v>345</v>
      </c>
      <c r="B415" s="233" t="s">
        <v>246</v>
      </c>
      <c r="C415" s="234" t="s">
        <v>209</v>
      </c>
      <c r="D415" s="285" t="s">
        <v>209</v>
      </c>
      <c r="E415" s="285">
        <f>E414</f>
        <v>0</v>
      </c>
      <c r="F415" s="141" t="s">
        <v>209</v>
      </c>
    </row>
    <row r="416" spans="1:6" ht="27.75" customHeight="1" x14ac:dyDescent="0.2">
      <c r="A416" s="178">
        <v>7</v>
      </c>
      <c r="B416" s="54" t="s">
        <v>189</v>
      </c>
      <c r="C416" s="287">
        <v>100</v>
      </c>
      <c r="D416" s="274">
        <v>500</v>
      </c>
      <c r="E416" s="274">
        <f t="shared" ref="E416" si="20">C416*D416</f>
        <v>50000</v>
      </c>
      <c r="F416" s="183">
        <v>2</v>
      </c>
    </row>
    <row r="417" spans="1:6" ht="27" customHeight="1" x14ac:dyDescent="0.2">
      <c r="A417" s="179">
        <v>346</v>
      </c>
      <c r="B417" s="233" t="s">
        <v>247</v>
      </c>
      <c r="C417" s="234" t="s">
        <v>209</v>
      </c>
      <c r="D417" s="285" t="s">
        <v>209</v>
      </c>
      <c r="E417" s="285">
        <f>E416</f>
        <v>50000</v>
      </c>
      <c r="F417" s="141" t="s">
        <v>209</v>
      </c>
    </row>
    <row r="418" spans="1:6" ht="42" customHeight="1" x14ac:dyDescent="0.2">
      <c r="A418" s="178">
        <v>8</v>
      </c>
      <c r="B418" s="54" t="s">
        <v>190</v>
      </c>
      <c r="C418" s="287"/>
      <c r="D418" s="274"/>
      <c r="E418" s="274">
        <f t="shared" ref="E418" si="21">C418*D418</f>
        <v>0</v>
      </c>
      <c r="F418" s="183">
        <v>2</v>
      </c>
    </row>
    <row r="419" spans="1:6" ht="39.75" customHeight="1" x14ac:dyDescent="0.2">
      <c r="A419" s="179">
        <v>349</v>
      </c>
      <c r="B419" s="233" t="s">
        <v>248</v>
      </c>
      <c r="C419" s="234" t="s">
        <v>209</v>
      </c>
      <c r="D419" s="285" t="s">
        <v>209</v>
      </c>
      <c r="E419" s="285">
        <f>E418</f>
        <v>0</v>
      </c>
      <c r="F419" s="141" t="s">
        <v>209</v>
      </c>
    </row>
    <row r="420" spans="1:6" ht="12.75" customHeight="1" x14ac:dyDescent="0.2">
      <c r="A420" s="478" t="s">
        <v>505</v>
      </c>
      <c r="B420" s="479"/>
      <c r="C420" s="281" t="s">
        <v>506</v>
      </c>
      <c r="D420" s="275" t="s">
        <v>506</v>
      </c>
      <c r="E420" s="275">
        <f>E405+E407+E409+E411+E413+E415+E417+E419</f>
        <v>100000</v>
      </c>
      <c r="F420" s="215" t="s">
        <v>506</v>
      </c>
    </row>
    <row r="421" spans="1:6" ht="25.5" x14ac:dyDescent="0.2">
      <c r="A421" s="133">
        <v>1</v>
      </c>
      <c r="B421" s="54" t="s">
        <v>183</v>
      </c>
      <c r="C421" s="133">
        <v>10</v>
      </c>
      <c r="D421" s="274">
        <v>50000</v>
      </c>
      <c r="E421" s="274">
        <f>C421*D421</f>
        <v>500000</v>
      </c>
      <c r="F421" s="183">
        <v>4</v>
      </c>
    </row>
    <row r="422" spans="1:6" ht="25.5" x14ac:dyDescent="0.2">
      <c r="A422" s="234">
        <v>310</v>
      </c>
      <c r="B422" s="233" t="s">
        <v>583</v>
      </c>
      <c r="C422" s="234" t="s">
        <v>209</v>
      </c>
      <c r="D422" s="285" t="s">
        <v>209</v>
      </c>
      <c r="E422" s="285">
        <f>E421</f>
        <v>500000</v>
      </c>
      <c r="F422" s="141" t="s">
        <v>209</v>
      </c>
    </row>
    <row r="423" spans="1:6" ht="53.25" customHeight="1" x14ac:dyDescent="0.2">
      <c r="A423" s="178">
        <v>2</v>
      </c>
      <c r="B423" s="54" t="s">
        <v>184</v>
      </c>
      <c r="C423" s="287"/>
      <c r="D423" s="274"/>
      <c r="E423" s="274">
        <f t="shared" ref="E423" si="22">C423*D423</f>
        <v>0</v>
      </c>
      <c r="F423" s="183"/>
    </row>
    <row r="424" spans="1:6" ht="53.25" customHeight="1" x14ac:dyDescent="0.2">
      <c r="A424" s="179">
        <v>341</v>
      </c>
      <c r="B424" s="233" t="s">
        <v>242</v>
      </c>
      <c r="C424" s="234" t="s">
        <v>209</v>
      </c>
      <c r="D424" s="285" t="s">
        <v>209</v>
      </c>
      <c r="E424" s="285">
        <f>E423</f>
        <v>0</v>
      </c>
      <c r="F424" s="141" t="s">
        <v>209</v>
      </c>
    </row>
    <row r="425" spans="1:6" ht="29.25" customHeight="1" x14ac:dyDescent="0.2">
      <c r="A425" s="178">
        <v>3</v>
      </c>
      <c r="B425" s="54" t="s">
        <v>185</v>
      </c>
      <c r="C425" s="287"/>
      <c r="D425" s="274"/>
      <c r="E425" s="274">
        <f t="shared" ref="E425" si="23">C425*D425</f>
        <v>0</v>
      </c>
      <c r="F425" s="183"/>
    </row>
    <row r="426" spans="1:6" ht="27" customHeight="1" x14ac:dyDescent="0.2">
      <c r="A426" s="179">
        <v>342</v>
      </c>
      <c r="B426" s="233" t="s">
        <v>243</v>
      </c>
      <c r="C426" s="234" t="s">
        <v>209</v>
      </c>
      <c r="D426" s="285" t="s">
        <v>209</v>
      </c>
      <c r="E426" s="285">
        <f>E425</f>
        <v>0</v>
      </c>
      <c r="F426" s="141" t="s">
        <v>209</v>
      </c>
    </row>
    <row r="427" spans="1:6" ht="26.25" customHeight="1" x14ac:dyDescent="0.2">
      <c r="A427" s="178">
        <v>4</v>
      </c>
      <c r="B427" s="54" t="s">
        <v>584</v>
      </c>
      <c r="C427" s="287"/>
      <c r="D427" s="274"/>
      <c r="E427" s="274">
        <f>C427*D427</f>
        <v>0</v>
      </c>
      <c r="F427" s="183"/>
    </row>
    <row r="428" spans="1:6" ht="30.75" customHeight="1" x14ac:dyDescent="0.2">
      <c r="A428" s="179">
        <v>343</v>
      </c>
      <c r="B428" s="233" t="s">
        <v>244</v>
      </c>
      <c r="C428" s="234" t="s">
        <v>209</v>
      </c>
      <c r="D428" s="285" t="s">
        <v>209</v>
      </c>
      <c r="E428" s="285">
        <f>E427</f>
        <v>0</v>
      </c>
      <c r="F428" s="141" t="s">
        <v>209</v>
      </c>
    </row>
    <row r="429" spans="1:6" ht="25.5" customHeight="1" x14ac:dyDescent="0.2">
      <c r="A429" s="178">
        <v>5</v>
      </c>
      <c r="B429" s="54" t="s">
        <v>187</v>
      </c>
      <c r="C429" s="287"/>
      <c r="D429" s="274"/>
      <c r="E429" s="274">
        <f t="shared" ref="E429" si="24">C429*D429</f>
        <v>0</v>
      </c>
      <c r="F429" s="183"/>
    </row>
    <row r="430" spans="1:6" ht="31.5" customHeight="1" x14ac:dyDescent="0.2">
      <c r="A430" s="179">
        <v>344</v>
      </c>
      <c r="B430" s="233" t="s">
        <v>245</v>
      </c>
      <c r="C430" s="234" t="s">
        <v>209</v>
      </c>
      <c r="D430" s="285" t="s">
        <v>209</v>
      </c>
      <c r="E430" s="285">
        <f>E429</f>
        <v>0</v>
      </c>
      <c r="F430" s="141" t="s">
        <v>209</v>
      </c>
    </row>
    <row r="431" spans="1:6" ht="26.25" customHeight="1" x14ac:dyDescent="0.2">
      <c r="A431" s="178">
        <v>6</v>
      </c>
      <c r="B431" s="54" t="s">
        <v>188</v>
      </c>
      <c r="C431" s="287"/>
      <c r="D431" s="274"/>
      <c r="E431" s="274">
        <f t="shared" ref="E431" si="25">C431*D431</f>
        <v>0</v>
      </c>
      <c r="F431" s="183"/>
    </row>
    <row r="432" spans="1:6" ht="27.75" customHeight="1" x14ac:dyDescent="0.2">
      <c r="A432" s="179">
        <v>345</v>
      </c>
      <c r="B432" s="233" t="s">
        <v>246</v>
      </c>
      <c r="C432" s="234" t="s">
        <v>209</v>
      </c>
      <c r="D432" s="285" t="s">
        <v>209</v>
      </c>
      <c r="E432" s="285">
        <f>E431</f>
        <v>0</v>
      </c>
      <c r="F432" s="141" t="s">
        <v>209</v>
      </c>
    </row>
    <row r="433" spans="1:6" ht="27.75" customHeight="1" x14ac:dyDescent="0.2">
      <c r="A433" s="178">
        <v>7</v>
      </c>
      <c r="B433" s="54" t="s">
        <v>189</v>
      </c>
      <c r="C433" s="287">
        <v>500</v>
      </c>
      <c r="D433" s="274">
        <v>1000</v>
      </c>
      <c r="E433" s="274">
        <f t="shared" ref="E433" si="26">C433*D433</f>
        <v>500000</v>
      </c>
      <c r="F433" s="183">
        <v>4</v>
      </c>
    </row>
    <row r="434" spans="1:6" ht="27" customHeight="1" x14ac:dyDescent="0.2">
      <c r="A434" s="179">
        <v>346</v>
      </c>
      <c r="B434" s="233" t="s">
        <v>247</v>
      </c>
      <c r="C434" s="234" t="s">
        <v>209</v>
      </c>
      <c r="D434" s="285" t="s">
        <v>209</v>
      </c>
      <c r="E434" s="285">
        <f>E433</f>
        <v>500000</v>
      </c>
      <c r="F434" s="141" t="s">
        <v>209</v>
      </c>
    </row>
    <row r="435" spans="1:6" ht="42" customHeight="1" x14ac:dyDescent="0.2">
      <c r="A435" s="178">
        <v>8</v>
      </c>
      <c r="B435" s="54" t="s">
        <v>190</v>
      </c>
      <c r="C435" s="287"/>
      <c r="D435" s="274"/>
      <c r="E435" s="274">
        <f t="shared" ref="E435" si="27">C435*D435</f>
        <v>0</v>
      </c>
      <c r="F435" s="183"/>
    </row>
    <row r="436" spans="1:6" ht="39.75" customHeight="1" x14ac:dyDescent="0.2">
      <c r="A436" s="179">
        <v>349</v>
      </c>
      <c r="B436" s="233" t="s">
        <v>248</v>
      </c>
      <c r="C436" s="234" t="s">
        <v>209</v>
      </c>
      <c r="D436" s="285" t="s">
        <v>209</v>
      </c>
      <c r="E436" s="285">
        <f>E435</f>
        <v>0</v>
      </c>
      <c r="F436" s="141" t="s">
        <v>209</v>
      </c>
    </row>
    <row r="437" spans="1:6" ht="15.75" customHeight="1" x14ac:dyDescent="0.2">
      <c r="A437" s="469" t="s">
        <v>505</v>
      </c>
      <c r="B437" s="470"/>
      <c r="C437" s="282" t="s">
        <v>506</v>
      </c>
      <c r="D437" s="276" t="s">
        <v>506</v>
      </c>
      <c r="E437" s="276">
        <f>E422+E424+E426+E428+E430+E432+E434+E436</f>
        <v>1000000</v>
      </c>
      <c r="F437" s="211" t="s">
        <v>506</v>
      </c>
    </row>
    <row r="438" spans="1:6" ht="25.5" x14ac:dyDescent="0.2">
      <c r="A438" s="133">
        <v>1</v>
      </c>
      <c r="B438" s="54" t="s">
        <v>183</v>
      </c>
      <c r="C438" s="133"/>
      <c r="D438" s="274"/>
      <c r="E438" s="274">
        <f>C438*D438</f>
        <v>0</v>
      </c>
      <c r="F438" s="183"/>
    </row>
    <row r="439" spans="1:6" ht="25.5" x14ac:dyDescent="0.2">
      <c r="A439" s="234">
        <v>310</v>
      </c>
      <c r="B439" s="233" t="s">
        <v>583</v>
      </c>
      <c r="C439" s="234" t="s">
        <v>209</v>
      </c>
      <c r="D439" s="285" t="s">
        <v>209</v>
      </c>
      <c r="E439" s="285">
        <f>E438</f>
        <v>0</v>
      </c>
      <c r="F439" s="141" t="s">
        <v>209</v>
      </c>
    </row>
    <row r="440" spans="1:6" ht="53.25" customHeight="1" x14ac:dyDescent="0.2">
      <c r="A440" s="178">
        <v>2</v>
      </c>
      <c r="B440" s="54" t="s">
        <v>184</v>
      </c>
      <c r="C440" s="287"/>
      <c r="D440" s="274"/>
      <c r="E440" s="274">
        <f t="shared" ref="E440" si="28">C440*D440</f>
        <v>0</v>
      </c>
      <c r="F440" s="183"/>
    </row>
    <row r="441" spans="1:6" ht="53.25" customHeight="1" x14ac:dyDescent="0.2">
      <c r="A441" s="179">
        <v>341</v>
      </c>
      <c r="B441" s="233" t="s">
        <v>242</v>
      </c>
      <c r="C441" s="234" t="s">
        <v>209</v>
      </c>
      <c r="D441" s="285" t="s">
        <v>209</v>
      </c>
      <c r="E441" s="285">
        <f>E440</f>
        <v>0</v>
      </c>
      <c r="F441" s="141" t="s">
        <v>209</v>
      </c>
    </row>
    <row r="442" spans="1:6" ht="29.25" customHeight="1" x14ac:dyDescent="0.2">
      <c r="A442" s="178">
        <v>3</v>
      </c>
      <c r="B442" s="54" t="s">
        <v>185</v>
      </c>
      <c r="C442" s="287"/>
      <c r="D442" s="274"/>
      <c r="E442" s="274">
        <f t="shared" ref="E442" si="29">C442*D442</f>
        <v>0</v>
      </c>
      <c r="F442" s="183"/>
    </row>
    <row r="443" spans="1:6" ht="27" customHeight="1" x14ac:dyDescent="0.2">
      <c r="A443" s="179">
        <v>342</v>
      </c>
      <c r="B443" s="233" t="s">
        <v>243</v>
      </c>
      <c r="C443" s="234" t="s">
        <v>209</v>
      </c>
      <c r="D443" s="285" t="s">
        <v>209</v>
      </c>
      <c r="E443" s="285">
        <f>E442</f>
        <v>0</v>
      </c>
      <c r="F443" s="141" t="s">
        <v>209</v>
      </c>
    </row>
    <row r="444" spans="1:6" ht="26.25" customHeight="1" x14ac:dyDescent="0.2">
      <c r="A444" s="178">
        <v>4</v>
      </c>
      <c r="B444" s="54" t="s">
        <v>584</v>
      </c>
      <c r="C444" s="287"/>
      <c r="D444" s="274"/>
      <c r="E444" s="274">
        <f>C444*D444</f>
        <v>0</v>
      </c>
      <c r="F444" s="183"/>
    </row>
    <row r="445" spans="1:6" ht="30.75" customHeight="1" x14ac:dyDescent="0.2">
      <c r="A445" s="179">
        <v>343</v>
      </c>
      <c r="B445" s="233" t="s">
        <v>244</v>
      </c>
      <c r="C445" s="234" t="s">
        <v>209</v>
      </c>
      <c r="D445" s="285" t="s">
        <v>209</v>
      </c>
      <c r="E445" s="285">
        <f>E444</f>
        <v>0</v>
      </c>
      <c r="F445" s="141" t="s">
        <v>209</v>
      </c>
    </row>
    <row r="446" spans="1:6" ht="25.5" customHeight="1" x14ac:dyDescent="0.2">
      <c r="A446" s="178">
        <v>5</v>
      </c>
      <c r="B446" s="54" t="s">
        <v>187</v>
      </c>
      <c r="C446" s="287"/>
      <c r="D446" s="274"/>
      <c r="E446" s="274">
        <f t="shared" ref="E446" si="30">C446*D446</f>
        <v>0</v>
      </c>
      <c r="F446" s="183"/>
    </row>
    <row r="447" spans="1:6" ht="31.5" customHeight="1" x14ac:dyDescent="0.2">
      <c r="A447" s="179">
        <v>344</v>
      </c>
      <c r="B447" s="233" t="s">
        <v>245</v>
      </c>
      <c r="C447" s="234" t="s">
        <v>209</v>
      </c>
      <c r="D447" s="285" t="s">
        <v>209</v>
      </c>
      <c r="E447" s="285">
        <f>E446</f>
        <v>0</v>
      </c>
      <c r="F447" s="141" t="s">
        <v>209</v>
      </c>
    </row>
    <row r="448" spans="1:6" ht="26.25" customHeight="1" x14ac:dyDescent="0.2">
      <c r="A448" s="178">
        <v>6</v>
      </c>
      <c r="B448" s="54" t="s">
        <v>188</v>
      </c>
      <c r="C448" s="287"/>
      <c r="D448" s="274"/>
      <c r="E448" s="274">
        <f t="shared" ref="E448" si="31">C448*D448</f>
        <v>0</v>
      </c>
      <c r="F448" s="183"/>
    </row>
    <row r="449" spans="1:10" ht="27.75" customHeight="1" x14ac:dyDescent="0.2">
      <c r="A449" s="179">
        <v>345</v>
      </c>
      <c r="B449" s="233" t="s">
        <v>246</v>
      </c>
      <c r="C449" s="234" t="s">
        <v>209</v>
      </c>
      <c r="D449" s="285" t="s">
        <v>209</v>
      </c>
      <c r="E449" s="285">
        <f>E448</f>
        <v>0</v>
      </c>
      <c r="F449" s="141" t="s">
        <v>209</v>
      </c>
    </row>
    <row r="450" spans="1:10" ht="27.75" customHeight="1" x14ac:dyDescent="0.2">
      <c r="A450" s="178">
        <v>7</v>
      </c>
      <c r="B450" s="54" t="s">
        <v>189</v>
      </c>
      <c r="C450" s="287"/>
      <c r="D450" s="308"/>
      <c r="E450" s="274">
        <f t="shared" ref="E450" si="32">C450*D450</f>
        <v>0</v>
      </c>
      <c r="F450" s="183"/>
    </row>
    <row r="451" spans="1:10" ht="27" customHeight="1" x14ac:dyDescent="0.2">
      <c r="A451" s="179">
        <v>346</v>
      </c>
      <c r="B451" s="233" t="s">
        <v>247</v>
      </c>
      <c r="C451" s="234" t="s">
        <v>209</v>
      </c>
      <c r="D451" s="285" t="s">
        <v>209</v>
      </c>
      <c r="E451" s="285">
        <f>E450</f>
        <v>0</v>
      </c>
      <c r="F451" s="141" t="s">
        <v>209</v>
      </c>
    </row>
    <row r="452" spans="1:10" ht="42" customHeight="1" x14ac:dyDescent="0.2">
      <c r="A452" s="178">
        <v>8</v>
      </c>
      <c r="B452" s="54" t="s">
        <v>190</v>
      </c>
      <c r="C452" s="287">
        <v>1000</v>
      </c>
      <c r="D452" s="308">
        <v>136.1927</v>
      </c>
      <c r="E452" s="274">
        <f>C452*D452</f>
        <v>136192.70000000001</v>
      </c>
      <c r="F452" s="183">
        <v>5</v>
      </c>
    </row>
    <row r="453" spans="1:10" ht="39.75" customHeight="1" x14ac:dyDescent="0.2">
      <c r="A453" s="179">
        <v>349</v>
      </c>
      <c r="B453" s="233" t="s">
        <v>248</v>
      </c>
      <c r="C453" s="234" t="s">
        <v>209</v>
      </c>
      <c r="D453" s="285" t="s">
        <v>209</v>
      </c>
      <c r="E453" s="285">
        <f>E452</f>
        <v>136192.70000000001</v>
      </c>
      <c r="F453" s="141" t="s">
        <v>209</v>
      </c>
    </row>
    <row r="454" spans="1:10" ht="12.75" x14ac:dyDescent="0.2">
      <c r="A454" s="471" t="s">
        <v>505</v>
      </c>
      <c r="B454" s="471"/>
      <c r="C454" s="283" t="s">
        <v>506</v>
      </c>
      <c r="D454" s="277" t="s">
        <v>506</v>
      </c>
      <c r="E454" s="277">
        <f>E439+E441+E443+E445+E447+E449+E451+E453</f>
        <v>136192.70000000001</v>
      </c>
      <c r="F454" s="186" t="s">
        <v>506</v>
      </c>
    </row>
    <row r="455" spans="1:10" ht="12.75" x14ac:dyDescent="0.2">
      <c r="A455" s="472" t="s">
        <v>541</v>
      </c>
      <c r="B455" s="472"/>
      <c r="C455" s="284" t="s">
        <v>506</v>
      </c>
      <c r="D455" s="278" t="s">
        <v>506</v>
      </c>
      <c r="E455" s="278">
        <f>E420+E437+E454</f>
        <v>1236192.7</v>
      </c>
      <c r="F455" s="185" t="s">
        <v>209</v>
      </c>
    </row>
    <row r="457" spans="1:10" x14ac:dyDescent="0.2">
      <c r="A457" s="138" t="s">
        <v>579</v>
      </c>
      <c r="B457" s="230"/>
      <c r="C457" s="230"/>
      <c r="D457" s="193"/>
      <c r="E457" s="193"/>
      <c r="F457" s="193"/>
      <c r="G457" s="230"/>
      <c r="H457" s="209"/>
    </row>
    <row r="458" spans="1:10" ht="25.5" customHeight="1" x14ac:dyDescent="0.2">
      <c r="A458" s="527" t="s">
        <v>580</v>
      </c>
      <c r="B458" s="527"/>
      <c r="C458" s="527"/>
      <c r="D458" s="527"/>
      <c r="E458" s="527"/>
      <c r="F458" s="527"/>
      <c r="G458" s="527"/>
      <c r="H458" s="527"/>
      <c r="I458" s="527"/>
      <c r="J458" s="527"/>
    </row>
    <row r="459" spans="1:10" ht="25.5" customHeight="1" x14ac:dyDescent="0.2">
      <c r="A459" s="527" t="s">
        <v>581</v>
      </c>
      <c r="B459" s="527"/>
      <c r="C459" s="527"/>
      <c r="D459" s="527"/>
      <c r="E459" s="527"/>
      <c r="F459" s="527"/>
      <c r="G459" s="527"/>
      <c r="H459" s="527"/>
      <c r="I459" s="527"/>
      <c r="J459" s="527"/>
    </row>
    <row r="460" spans="1:10" x14ac:dyDescent="0.2">
      <c r="A460" s="229"/>
      <c r="B460" s="230"/>
      <c r="C460" s="230"/>
      <c r="D460" s="193"/>
      <c r="E460" s="193"/>
      <c r="F460" s="193"/>
      <c r="G460" s="230"/>
      <c r="H460" s="209"/>
    </row>
    <row r="461" spans="1:10" x14ac:dyDescent="0.25">
      <c r="B461" s="151"/>
      <c r="C461" s="151"/>
      <c r="D461" s="151"/>
      <c r="E461" s="151"/>
      <c r="F461" s="151"/>
      <c r="G461" s="226" t="s">
        <v>574</v>
      </c>
      <c r="H461" s="265">
        <f>I25+F65+F88+D117+E174+E194+E214+E233+F257+E274+F299+E333+E353+D382+E420+I27</f>
        <v>3608585.27</v>
      </c>
      <c r="I461" s="209"/>
    </row>
    <row r="462" spans="1:10" x14ac:dyDescent="0.25">
      <c r="B462" s="151"/>
      <c r="C462" s="151"/>
      <c r="D462" s="151"/>
      <c r="E462" s="151"/>
      <c r="F462" s="151"/>
      <c r="G462" s="225" t="s">
        <v>551</v>
      </c>
      <c r="H462" s="266">
        <f>I37+F71+F92+D131+E177+E217+E238+F261+E277+F311+E336+E361+D389+E437+I39+E199+D396</f>
        <v>35258875.960000001</v>
      </c>
      <c r="I462" s="310"/>
    </row>
    <row r="463" spans="1:10" x14ac:dyDescent="0.25">
      <c r="G463" s="220" t="s">
        <v>573</v>
      </c>
      <c r="H463" s="267">
        <f>I47+I52+D145+D159+E368+E454</f>
        <v>1035192.7</v>
      </c>
    </row>
  </sheetData>
  <mergeCells count="173">
    <mergeCell ref="A157:A158"/>
    <mergeCell ref="C157:C158"/>
    <mergeCell ref="D157:D158"/>
    <mergeCell ref="E157:E158"/>
    <mergeCell ref="A159:B159"/>
    <mergeCell ref="A160:B160"/>
    <mergeCell ref="A147:A148"/>
    <mergeCell ref="C147:C148"/>
    <mergeCell ref="D147:D148"/>
    <mergeCell ref="E147:E148"/>
    <mergeCell ref="A152:A154"/>
    <mergeCell ref="C152:C154"/>
    <mergeCell ref="D152:D154"/>
    <mergeCell ref="E152:E154"/>
    <mergeCell ref="A155:A156"/>
    <mergeCell ref="C155:C156"/>
    <mergeCell ref="D155:D156"/>
    <mergeCell ref="E155:E156"/>
    <mergeCell ref="A458:J458"/>
    <mergeCell ref="A459:J459"/>
    <mergeCell ref="A25:B25"/>
    <mergeCell ref="A26:B26"/>
    <mergeCell ref="A28:B28"/>
    <mergeCell ref="A27:B27"/>
    <mergeCell ref="A38:B38"/>
    <mergeCell ref="A39:B39"/>
    <mergeCell ref="A40:B40"/>
    <mergeCell ref="B163:F163"/>
    <mergeCell ref="A333:B333"/>
    <mergeCell ref="A336:B336"/>
    <mergeCell ref="A339:B339"/>
    <mergeCell ref="A340:B340"/>
    <mergeCell ref="A299:B299"/>
    <mergeCell ref="A311:B311"/>
    <mergeCell ref="A323:B323"/>
    <mergeCell ref="A324:B324"/>
    <mergeCell ref="B327:G327"/>
    <mergeCell ref="A261:B261"/>
    <mergeCell ref="A265:B265"/>
    <mergeCell ref="A266:B266"/>
    <mergeCell ref="B269:G269"/>
    <mergeCell ref="B284:F284"/>
    <mergeCell ref="A274:B274"/>
    <mergeCell ref="A277:B277"/>
    <mergeCell ref="A280:B280"/>
    <mergeCell ref="A281:B281"/>
    <mergeCell ref="C225:G225"/>
    <mergeCell ref="A214:B214"/>
    <mergeCell ref="A243:B243"/>
    <mergeCell ref="A244:B244"/>
    <mergeCell ref="B247:G247"/>
    <mergeCell ref="B250:F250"/>
    <mergeCell ref="A233:B233"/>
    <mergeCell ref="A238:B238"/>
    <mergeCell ref="A257:B257"/>
    <mergeCell ref="C248:G248"/>
    <mergeCell ref="A199:B199"/>
    <mergeCell ref="A203:B203"/>
    <mergeCell ref="A204:B204"/>
    <mergeCell ref="B184:G184"/>
    <mergeCell ref="C185:G185"/>
    <mergeCell ref="A217:B217"/>
    <mergeCell ref="A220:B220"/>
    <mergeCell ref="A221:B221"/>
    <mergeCell ref="B224:H224"/>
    <mergeCell ref="C208:G208"/>
    <mergeCell ref="A194:B194"/>
    <mergeCell ref="B2:H2"/>
    <mergeCell ref="C4:G4"/>
    <mergeCell ref="C5:G5"/>
    <mergeCell ref="B9:F9"/>
    <mergeCell ref="B10:C10"/>
    <mergeCell ref="D10:G10"/>
    <mergeCell ref="A37:B37"/>
    <mergeCell ref="B11:E11"/>
    <mergeCell ref="A13:A14"/>
    <mergeCell ref="C13:C14"/>
    <mergeCell ref="D13:D14"/>
    <mergeCell ref="E13:E14"/>
    <mergeCell ref="G13:G14"/>
    <mergeCell ref="H13:H14"/>
    <mergeCell ref="D7:F7"/>
    <mergeCell ref="I13:I14"/>
    <mergeCell ref="J13:J14"/>
    <mergeCell ref="F13:F14"/>
    <mergeCell ref="A52:B52"/>
    <mergeCell ref="A53:B53"/>
    <mergeCell ref="B56:I56"/>
    <mergeCell ref="A65:B65"/>
    <mergeCell ref="A71:B71"/>
    <mergeCell ref="A92:B92"/>
    <mergeCell ref="A47:B47"/>
    <mergeCell ref="A96:B96"/>
    <mergeCell ref="A97:B97"/>
    <mergeCell ref="B100:G100"/>
    <mergeCell ref="A105:A106"/>
    <mergeCell ref="C105:C106"/>
    <mergeCell ref="D105:D106"/>
    <mergeCell ref="E105:E106"/>
    <mergeCell ref="A77:B77"/>
    <mergeCell ref="A78:B78"/>
    <mergeCell ref="B81:G81"/>
    <mergeCell ref="A88:B88"/>
    <mergeCell ref="A119:A120"/>
    <mergeCell ref="C119:C120"/>
    <mergeCell ref="D119:D120"/>
    <mergeCell ref="E119:E120"/>
    <mergeCell ref="A110:A112"/>
    <mergeCell ref="C110:C112"/>
    <mergeCell ref="D110:D112"/>
    <mergeCell ref="E110:E112"/>
    <mergeCell ref="A113:A114"/>
    <mergeCell ref="C113:C114"/>
    <mergeCell ref="D113:D114"/>
    <mergeCell ref="E113:E114"/>
    <mergeCell ref="A115:A116"/>
    <mergeCell ref="C115:C116"/>
    <mergeCell ref="D115:D116"/>
    <mergeCell ref="E115:E116"/>
    <mergeCell ref="A117:B117"/>
    <mergeCell ref="A133:A134"/>
    <mergeCell ref="C133:C134"/>
    <mergeCell ref="D133:D134"/>
    <mergeCell ref="E133:E134"/>
    <mergeCell ref="A124:A126"/>
    <mergeCell ref="C124:C126"/>
    <mergeCell ref="D124:D126"/>
    <mergeCell ref="E124:E126"/>
    <mergeCell ref="A127:A128"/>
    <mergeCell ref="C127:C128"/>
    <mergeCell ref="D127:D128"/>
    <mergeCell ref="E127:E128"/>
    <mergeCell ref="A129:A130"/>
    <mergeCell ref="C129:C130"/>
    <mergeCell ref="D129:D130"/>
    <mergeCell ref="E129:E130"/>
    <mergeCell ref="A131:B131"/>
    <mergeCell ref="A138:A140"/>
    <mergeCell ref="C138:C140"/>
    <mergeCell ref="D138:D140"/>
    <mergeCell ref="E138:E140"/>
    <mergeCell ref="A141:A142"/>
    <mergeCell ref="C141:C142"/>
    <mergeCell ref="D141:D142"/>
    <mergeCell ref="E141:E142"/>
    <mergeCell ref="A143:A144"/>
    <mergeCell ref="C143:C144"/>
    <mergeCell ref="D143:D144"/>
    <mergeCell ref="E143:E144"/>
    <mergeCell ref="A145:B145"/>
    <mergeCell ref="A437:B437"/>
    <mergeCell ref="A454:B454"/>
    <mergeCell ref="A455:B455"/>
    <mergeCell ref="B164:F164"/>
    <mergeCell ref="A369:B369"/>
    <mergeCell ref="B372:F372"/>
    <mergeCell ref="A382:B382"/>
    <mergeCell ref="A389:B389"/>
    <mergeCell ref="A396:B396"/>
    <mergeCell ref="A397:B397"/>
    <mergeCell ref="B400:G400"/>
    <mergeCell ref="A420:B420"/>
    <mergeCell ref="B343:G343"/>
    <mergeCell ref="A353:B353"/>
    <mergeCell ref="A361:B361"/>
    <mergeCell ref="A368:B368"/>
    <mergeCell ref="A174:B174"/>
    <mergeCell ref="A177:B177"/>
    <mergeCell ref="A180:B180"/>
    <mergeCell ref="A181:B181"/>
    <mergeCell ref="B167:F167"/>
    <mergeCell ref="C168:F168"/>
    <mergeCell ref="B207:I207"/>
  </mergeCells>
  <hyperlinks>
    <hyperlink ref="B144" location="'Обосн.расх(МЗ)'!B141" display="от несчастных случаев на производстве и профессиональных заболеваний по ставке 0,_ %&lt;2&gt;"/>
    <hyperlink ref="B142" location="'Обосн.расх(МЗ)'!B141" display="от несчастных случаев на производстве и профессиональных заболеваний по ставке 0,_ %&lt;2&gt;"/>
    <hyperlink ref="B130" location="'Обосн.расх(МЗ)'!B141" display="от несчастных случаев на производстве и профессиональных заболеваний по ставке 0,_ %"/>
    <hyperlink ref="B128" location="'Обосн.расх(МЗ)'!B141" display="от несчастных случаев на производстве и профессиональных заболеваний по ставке 0,_ %"/>
    <hyperlink ref="B114" location="'Обосн.расх(МЗ)'!B141" display="от несчастных случаев на производстве и профессиональных заболеваний по ставке 0,_ %&lt;2&gt;"/>
    <hyperlink ref="B116" location="'Обосн.расх(МЗ)'!B140" display="от несчастных случаев на производстве и профессиональных заболеваний по ставке 0,_ %&lt;2&gt;"/>
    <hyperlink ref="B100:E100" location="'Обосн.расх(МЗ)'!B140" display="1.4. Обоснования (расчеты) страховых взносов на обязательное страхование в Фонд пенсионного и социального страхования Российской Федерации и Федеральный фонд обязательного медицинского страхования &lt;1&gt;"/>
    <hyperlink ref="B158" location="'Обосн.расх(МЗ)'!B141" display="от несчастных случаев на производстве и профессиональных заболеваний по ставке 0,_ %&lt;2&gt;"/>
    <hyperlink ref="B156" location="'Обосн.расх(МЗ)'!B141" display="от несчастных случаев на производстве и профессиональных заболеваний по ставке 0,_ %&lt;2&gt;"/>
  </hyperlinks>
  <pageMargins left="0.70866141732283472" right="0.70866141732283472" top="0.74803149606299213" bottom="0.74803149606299213" header="0.31496062992125984" footer="0.31496062992125984"/>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S446"/>
  <sheetViews>
    <sheetView view="pageBreakPreview" topLeftCell="A436" zoomScaleNormal="100" zoomScaleSheetLayoutView="100" workbookViewId="0">
      <selection activeCell="I28" sqref="I28"/>
    </sheetView>
  </sheetViews>
  <sheetFormatPr defaultRowHeight="15.75" x14ac:dyDescent="0.2"/>
  <cols>
    <col min="1" max="1" width="6.28515625" style="138" customWidth="1"/>
    <col min="2" max="2" width="30.85546875" style="191" customWidth="1"/>
    <col min="3" max="3" width="13.5703125" style="191" customWidth="1"/>
    <col min="4" max="4" width="19.7109375" style="196" customWidth="1"/>
    <col min="5" max="5" width="14.28515625" style="196" customWidth="1"/>
    <col min="6" max="6" width="15.42578125" style="196" customWidth="1"/>
    <col min="7" max="8" width="14.28515625" style="191" customWidth="1"/>
    <col min="9" max="9" width="14.28515625" style="188" customWidth="1"/>
    <col min="10" max="10" width="14.28515625" style="189" customWidth="1"/>
    <col min="11" max="16384" width="9.140625" style="62"/>
  </cols>
  <sheetData>
    <row r="2" spans="1:10" ht="46.5" customHeight="1" x14ac:dyDescent="0.2">
      <c r="B2" s="507" t="s">
        <v>694</v>
      </c>
      <c r="C2" s="508"/>
      <c r="D2" s="508"/>
      <c r="E2" s="508"/>
      <c r="F2" s="508"/>
      <c r="G2" s="508"/>
      <c r="H2" s="508"/>
    </row>
    <row r="3" spans="1:10" x14ac:dyDescent="0.2">
      <c r="B3" s="301"/>
      <c r="C3" s="302"/>
      <c r="D3" s="302"/>
      <c r="E3" s="302"/>
      <c r="F3" s="302"/>
      <c r="G3" s="302"/>
      <c r="H3" s="302"/>
    </row>
    <row r="4" spans="1:10" x14ac:dyDescent="0.25">
      <c r="B4" s="119"/>
      <c r="C4" s="509" t="s">
        <v>599</v>
      </c>
      <c r="D4" s="509"/>
      <c r="E4" s="509"/>
      <c r="F4" s="509"/>
      <c r="G4" s="509"/>
      <c r="H4" s="119"/>
    </row>
    <row r="5" spans="1:10" ht="16.5" customHeight="1" x14ac:dyDescent="0.25">
      <c r="B5" s="119"/>
      <c r="C5" s="510" t="s">
        <v>496</v>
      </c>
      <c r="D5" s="511"/>
      <c r="E5" s="511"/>
      <c r="F5" s="511"/>
      <c r="G5" s="511"/>
      <c r="H5" s="119"/>
    </row>
    <row r="6" spans="1:10" ht="16.5" customHeight="1" x14ac:dyDescent="0.25">
      <c r="B6" s="119"/>
      <c r="C6" s="304"/>
      <c r="D6" s="305"/>
      <c r="E6" s="305"/>
      <c r="F6" s="305"/>
      <c r="G6" s="305"/>
      <c r="H6" s="119"/>
    </row>
    <row r="7" spans="1:10" ht="16.5" customHeight="1" x14ac:dyDescent="0.25">
      <c r="B7" s="119"/>
      <c r="C7" s="304"/>
      <c r="D7" s="518" t="s">
        <v>685</v>
      </c>
      <c r="E7" s="518"/>
      <c r="F7" s="518"/>
      <c r="G7" s="305"/>
      <c r="H7" s="119"/>
    </row>
    <row r="8" spans="1:10" ht="16.5" customHeight="1" x14ac:dyDescent="0.25">
      <c r="B8" s="119"/>
      <c r="C8" s="304"/>
      <c r="D8" s="305"/>
      <c r="E8" s="305"/>
      <c r="F8" s="305"/>
      <c r="G8" s="305"/>
      <c r="H8" s="119"/>
    </row>
    <row r="9" spans="1:10" x14ac:dyDescent="0.25">
      <c r="B9" s="512" t="s">
        <v>497</v>
      </c>
      <c r="C9" s="512"/>
      <c r="D9" s="512"/>
      <c r="E9" s="512"/>
      <c r="F9" s="512"/>
      <c r="G9" s="119"/>
      <c r="H9" s="119"/>
    </row>
    <row r="10" spans="1:10" x14ac:dyDescent="0.25">
      <c r="B10" s="512" t="s">
        <v>498</v>
      </c>
      <c r="C10" s="512"/>
      <c r="D10" s="509" t="s">
        <v>576</v>
      </c>
      <c r="E10" s="509"/>
      <c r="F10" s="509"/>
      <c r="G10" s="509"/>
      <c r="H10" s="119"/>
    </row>
    <row r="11" spans="1:10" x14ac:dyDescent="0.25">
      <c r="B11" s="512" t="s">
        <v>499</v>
      </c>
      <c r="C11" s="512"/>
      <c r="D11" s="512"/>
      <c r="E11" s="512"/>
      <c r="F11" s="120"/>
      <c r="G11" s="120"/>
      <c r="H11" s="119"/>
    </row>
    <row r="13" spans="1:10" ht="12.75" x14ac:dyDescent="0.2">
      <c r="A13" s="515" t="s">
        <v>208</v>
      </c>
      <c r="B13" s="148" t="s">
        <v>500</v>
      </c>
      <c r="C13" s="516" t="s">
        <v>390</v>
      </c>
      <c r="D13" s="517" t="s">
        <v>391</v>
      </c>
      <c r="E13" s="517" t="s">
        <v>392</v>
      </c>
      <c r="F13" s="517" t="s">
        <v>393</v>
      </c>
      <c r="G13" s="517" t="s">
        <v>394</v>
      </c>
      <c r="H13" s="517" t="s">
        <v>501</v>
      </c>
      <c r="I13" s="497" t="s">
        <v>395</v>
      </c>
      <c r="J13" s="498" t="s">
        <v>502</v>
      </c>
    </row>
    <row r="14" spans="1:10" ht="41.25" customHeight="1" x14ac:dyDescent="0.2">
      <c r="A14" s="515"/>
      <c r="B14" s="149" t="s">
        <v>503</v>
      </c>
      <c r="C14" s="516"/>
      <c r="D14" s="517"/>
      <c r="E14" s="517"/>
      <c r="F14" s="517"/>
      <c r="G14" s="517"/>
      <c r="H14" s="517"/>
      <c r="I14" s="497"/>
      <c r="J14" s="498"/>
    </row>
    <row r="15" spans="1:10" ht="38.25" x14ac:dyDescent="0.2">
      <c r="A15" s="300">
        <v>1</v>
      </c>
      <c r="B15" s="147">
        <v>2</v>
      </c>
      <c r="C15" s="300">
        <v>3</v>
      </c>
      <c r="D15" s="300">
        <v>4</v>
      </c>
      <c r="E15" s="300">
        <v>5</v>
      </c>
      <c r="F15" s="300">
        <v>6</v>
      </c>
      <c r="G15" s="300">
        <v>7</v>
      </c>
      <c r="H15" s="300">
        <v>8</v>
      </c>
      <c r="I15" s="299" t="s">
        <v>504</v>
      </c>
      <c r="J15" s="300">
        <v>10</v>
      </c>
    </row>
    <row r="16" spans="1:10" ht="12.75" x14ac:dyDescent="0.2">
      <c r="A16" s="300">
        <v>1</v>
      </c>
      <c r="B16" s="121" t="s">
        <v>199</v>
      </c>
      <c r="C16" s="300">
        <v>1</v>
      </c>
      <c r="D16" s="268"/>
      <c r="E16" s="268"/>
      <c r="F16" s="268">
        <v>10000</v>
      </c>
      <c r="G16" s="268"/>
      <c r="H16" s="268">
        <v>1.1499999999999999</v>
      </c>
      <c r="I16" s="250">
        <f t="shared" ref="I16:I23" si="0">C16*(D16+E16+F16+G16)*H16*12</f>
        <v>138000</v>
      </c>
      <c r="J16" s="300">
        <v>2</v>
      </c>
    </row>
    <row r="17" spans="1:11" ht="12.75" x14ac:dyDescent="0.2">
      <c r="A17" s="300">
        <v>2</v>
      </c>
      <c r="B17" s="121" t="s">
        <v>600</v>
      </c>
      <c r="C17" s="300">
        <v>1</v>
      </c>
      <c r="D17" s="268"/>
      <c r="E17" s="268"/>
      <c r="F17" s="268">
        <v>10000</v>
      </c>
      <c r="G17" s="268"/>
      <c r="H17" s="268">
        <v>1.1499999999999999</v>
      </c>
      <c r="I17" s="250">
        <f t="shared" si="0"/>
        <v>138000</v>
      </c>
      <c r="J17" s="300">
        <v>2</v>
      </c>
    </row>
    <row r="18" spans="1:11" ht="12.75" x14ac:dyDescent="0.2">
      <c r="A18" s="300">
        <v>3</v>
      </c>
      <c r="B18" s="121" t="s">
        <v>601</v>
      </c>
      <c r="C18" s="300">
        <v>3</v>
      </c>
      <c r="D18" s="268"/>
      <c r="E18" s="268"/>
      <c r="F18" s="268">
        <v>3951.66</v>
      </c>
      <c r="G18" s="268"/>
      <c r="H18" s="268">
        <v>1.1499999999999999</v>
      </c>
      <c r="I18" s="250">
        <f t="shared" si="0"/>
        <v>163598.72</v>
      </c>
      <c r="J18" s="300">
        <v>2</v>
      </c>
    </row>
    <row r="19" spans="1:11" ht="12.75" x14ac:dyDescent="0.2">
      <c r="A19" s="300">
        <v>4</v>
      </c>
      <c r="B19" s="121" t="s">
        <v>602</v>
      </c>
      <c r="C19" s="300">
        <v>16</v>
      </c>
      <c r="D19" s="268"/>
      <c r="E19" s="268"/>
      <c r="F19" s="268">
        <v>5200</v>
      </c>
      <c r="G19" s="268"/>
      <c r="H19" s="268">
        <v>1.1499999999999999</v>
      </c>
      <c r="I19" s="250">
        <f t="shared" si="0"/>
        <v>1148160</v>
      </c>
      <c r="J19" s="300">
        <v>2</v>
      </c>
    </row>
    <row r="20" spans="1:11" ht="12.75" x14ac:dyDescent="0.2">
      <c r="A20" s="300">
        <v>5</v>
      </c>
      <c r="B20" s="121" t="s">
        <v>603</v>
      </c>
      <c r="C20" s="300">
        <v>1</v>
      </c>
      <c r="D20" s="268"/>
      <c r="E20" s="268"/>
      <c r="F20" s="268">
        <v>12000.02</v>
      </c>
      <c r="G20" s="268"/>
      <c r="H20" s="268">
        <v>1.1499999999999999</v>
      </c>
      <c r="I20" s="250">
        <f t="shared" si="0"/>
        <v>165600.28</v>
      </c>
      <c r="J20" s="300">
        <v>2</v>
      </c>
    </row>
    <row r="21" spans="1:11" ht="12.75" x14ac:dyDescent="0.2">
      <c r="A21" s="300">
        <v>6</v>
      </c>
      <c r="B21" s="190" t="s">
        <v>604</v>
      </c>
      <c r="C21" s="272">
        <v>1</v>
      </c>
      <c r="D21" s="269"/>
      <c r="E21" s="269"/>
      <c r="F21" s="269">
        <v>6000</v>
      </c>
      <c r="G21" s="270"/>
      <c r="H21" s="270">
        <v>1.1499999999999999</v>
      </c>
      <c r="I21" s="250">
        <f t="shared" si="0"/>
        <v>82800</v>
      </c>
      <c r="J21" s="300">
        <v>2</v>
      </c>
    </row>
    <row r="22" spans="1:11" ht="12.75" x14ac:dyDescent="0.2">
      <c r="A22" s="300">
        <v>7</v>
      </c>
      <c r="B22" s="190" t="s">
        <v>651</v>
      </c>
      <c r="C22" s="272">
        <v>1</v>
      </c>
      <c r="D22" s="269"/>
      <c r="E22" s="269"/>
      <c r="F22" s="269">
        <v>6000</v>
      </c>
      <c r="G22" s="270"/>
      <c r="H22" s="270">
        <v>1.1499999999999999</v>
      </c>
      <c r="I22" s="250">
        <f t="shared" si="0"/>
        <v>82800</v>
      </c>
      <c r="J22" s="300">
        <v>2</v>
      </c>
    </row>
    <row r="23" spans="1:11" ht="12.75" x14ac:dyDescent="0.2">
      <c r="A23" s="300">
        <v>8</v>
      </c>
      <c r="B23" s="190" t="s">
        <v>606</v>
      </c>
      <c r="C23" s="272">
        <v>1</v>
      </c>
      <c r="D23" s="269"/>
      <c r="E23" s="269"/>
      <c r="F23" s="269">
        <v>6000</v>
      </c>
      <c r="G23" s="270"/>
      <c r="H23" s="270">
        <v>1.1499999999999999</v>
      </c>
      <c r="I23" s="250">
        <f t="shared" si="0"/>
        <v>82800</v>
      </c>
      <c r="J23" s="300">
        <v>2</v>
      </c>
    </row>
    <row r="24" spans="1:11" ht="13.5" customHeight="1" x14ac:dyDescent="0.2">
      <c r="A24" s="528" t="s">
        <v>457</v>
      </c>
      <c r="B24" s="529"/>
      <c r="C24" s="214" t="s">
        <v>506</v>
      </c>
      <c r="D24" s="214" t="s">
        <v>506</v>
      </c>
      <c r="E24" s="214" t="s">
        <v>506</v>
      </c>
      <c r="F24" s="214" t="s">
        <v>506</v>
      </c>
      <c r="G24" s="214" t="s">
        <v>506</v>
      </c>
      <c r="H24" s="214" t="s">
        <v>506</v>
      </c>
      <c r="I24" s="251">
        <f>SUM(I16:I23)</f>
        <v>2001759</v>
      </c>
      <c r="J24" s="215" t="s">
        <v>506</v>
      </c>
    </row>
    <row r="25" spans="1:11" s="6" customFormat="1" ht="14.25" customHeight="1" x14ac:dyDescent="0.2">
      <c r="A25" s="530" t="s">
        <v>456</v>
      </c>
      <c r="B25" s="531"/>
      <c r="C25" s="177"/>
      <c r="D25" s="33"/>
      <c r="E25" s="33"/>
      <c r="F25" s="33"/>
      <c r="G25" s="33"/>
      <c r="H25" s="33"/>
      <c r="I25" s="252">
        <f>C25*(D25+E25+F25+G25)*H25*12</f>
        <v>0</v>
      </c>
      <c r="J25" s="212"/>
      <c r="K25" s="94" t="s">
        <v>443</v>
      </c>
    </row>
    <row r="26" spans="1:11" ht="13.5" customHeight="1" x14ac:dyDescent="0.2">
      <c r="A26" s="528" t="s">
        <v>575</v>
      </c>
      <c r="B26" s="529"/>
      <c r="C26" s="214" t="s">
        <v>506</v>
      </c>
      <c r="D26" s="214" t="s">
        <v>506</v>
      </c>
      <c r="E26" s="214" t="s">
        <v>506</v>
      </c>
      <c r="F26" s="214" t="s">
        <v>506</v>
      </c>
      <c r="G26" s="214" t="s">
        <v>506</v>
      </c>
      <c r="H26" s="214" t="s">
        <v>506</v>
      </c>
      <c r="I26" s="251">
        <f>I25</f>
        <v>0</v>
      </c>
      <c r="J26" s="215" t="s">
        <v>506</v>
      </c>
    </row>
    <row r="27" spans="1:11" ht="13.5" customHeight="1" x14ac:dyDescent="0.2">
      <c r="A27" s="532" t="s">
        <v>505</v>
      </c>
      <c r="B27" s="532"/>
      <c r="C27" s="214" t="s">
        <v>506</v>
      </c>
      <c r="D27" s="214" t="s">
        <v>506</v>
      </c>
      <c r="E27" s="214" t="s">
        <v>506</v>
      </c>
      <c r="F27" s="214" t="s">
        <v>506</v>
      </c>
      <c r="G27" s="214" t="s">
        <v>506</v>
      </c>
      <c r="H27" s="214" t="s">
        <v>506</v>
      </c>
      <c r="I27" s="251">
        <f>I24+I26</f>
        <v>2001759</v>
      </c>
      <c r="J27" s="215" t="s">
        <v>506</v>
      </c>
    </row>
    <row r="28" spans="1:11" ht="13.5" customHeight="1" x14ac:dyDescent="0.2">
      <c r="A28" s="300">
        <v>1</v>
      </c>
      <c r="B28" s="121" t="s">
        <v>199</v>
      </c>
      <c r="C28" s="300">
        <v>1</v>
      </c>
      <c r="D28" s="271">
        <v>31388.85</v>
      </c>
      <c r="E28" s="271"/>
      <c r="F28" s="271">
        <v>110000</v>
      </c>
      <c r="G28" s="271">
        <v>15694.42</v>
      </c>
      <c r="H28" s="271">
        <v>1.1499999999999999</v>
      </c>
      <c r="I28" s="250">
        <f t="shared" ref="I28:I35" si="1">C28*(D28+E28+F28+G28)*H28*12</f>
        <v>2167749.13</v>
      </c>
      <c r="J28" s="300">
        <v>4</v>
      </c>
    </row>
    <row r="29" spans="1:11" ht="12.75" x14ac:dyDescent="0.2">
      <c r="A29" s="300">
        <v>2</v>
      </c>
      <c r="B29" s="121" t="s">
        <v>600</v>
      </c>
      <c r="C29" s="300">
        <v>1</v>
      </c>
      <c r="D29" s="311">
        <v>28249.96</v>
      </c>
      <c r="E29" s="271"/>
      <c r="F29" s="271">
        <v>40000</v>
      </c>
      <c r="G29" s="271">
        <v>7500</v>
      </c>
      <c r="H29" s="271">
        <v>1.1499999999999999</v>
      </c>
      <c r="I29" s="250">
        <f t="shared" si="1"/>
        <v>1045349.45</v>
      </c>
      <c r="J29" s="300">
        <v>4</v>
      </c>
    </row>
    <row r="30" spans="1:11" ht="12.75" x14ac:dyDescent="0.2">
      <c r="A30" s="300">
        <v>3</v>
      </c>
      <c r="B30" s="121" t="s">
        <v>601</v>
      </c>
      <c r="C30" s="300">
        <v>3</v>
      </c>
      <c r="D30" s="311">
        <v>7339</v>
      </c>
      <c r="E30" s="271"/>
      <c r="F30" s="271">
        <v>36844</v>
      </c>
      <c r="G30" s="271">
        <v>10000</v>
      </c>
      <c r="H30" s="271">
        <v>1.1499999999999999</v>
      </c>
      <c r="I30" s="250">
        <f t="shared" si="1"/>
        <v>2243176.2000000002</v>
      </c>
      <c r="J30" s="300">
        <v>4</v>
      </c>
    </row>
    <row r="31" spans="1:11" ht="12.75" x14ac:dyDescent="0.2">
      <c r="A31" s="300">
        <v>4</v>
      </c>
      <c r="B31" s="121" t="s">
        <v>602</v>
      </c>
      <c r="C31" s="300">
        <v>16</v>
      </c>
      <c r="D31" s="311">
        <v>7339</v>
      </c>
      <c r="E31" s="271"/>
      <c r="F31" s="271">
        <v>34515.67</v>
      </c>
      <c r="G31" s="271">
        <v>10000</v>
      </c>
      <c r="H31" s="271">
        <v>1.1499999999999999</v>
      </c>
      <c r="I31" s="250">
        <f t="shared" si="1"/>
        <v>11449511.140000001</v>
      </c>
      <c r="J31" s="300">
        <v>4</v>
      </c>
    </row>
    <row r="32" spans="1:11" ht="12.75" x14ac:dyDescent="0.2">
      <c r="A32" s="300">
        <v>5</v>
      </c>
      <c r="B32" s="121" t="s">
        <v>603</v>
      </c>
      <c r="C32" s="300">
        <v>1</v>
      </c>
      <c r="D32" s="311">
        <v>7339</v>
      </c>
      <c r="E32" s="271"/>
      <c r="F32" s="271">
        <v>35000</v>
      </c>
      <c r="G32" s="271">
        <v>31528</v>
      </c>
      <c r="H32" s="271">
        <v>1.1499999999999999</v>
      </c>
      <c r="I32" s="250">
        <f t="shared" si="1"/>
        <v>1019364.6</v>
      </c>
      <c r="J32" s="300">
        <v>4</v>
      </c>
    </row>
    <row r="33" spans="1:11" ht="12.75" x14ac:dyDescent="0.2">
      <c r="A33" s="300">
        <v>7</v>
      </c>
      <c r="B33" s="190" t="s">
        <v>604</v>
      </c>
      <c r="C33" s="300">
        <v>1</v>
      </c>
      <c r="D33" s="311">
        <v>7882</v>
      </c>
      <c r="E33" s="271"/>
      <c r="F33" s="271">
        <v>35000</v>
      </c>
      <c r="G33" s="271">
        <v>31528</v>
      </c>
      <c r="H33" s="271">
        <v>1.1499999999999999</v>
      </c>
      <c r="I33" s="250">
        <f t="shared" si="1"/>
        <v>1026858</v>
      </c>
      <c r="J33" s="300">
        <v>4</v>
      </c>
    </row>
    <row r="34" spans="1:11" ht="12.75" x14ac:dyDescent="0.2">
      <c r="A34" s="300">
        <v>8</v>
      </c>
      <c r="B34" s="190" t="s">
        <v>651</v>
      </c>
      <c r="C34" s="272">
        <v>1</v>
      </c>
      <c r="D34" s="312">
        <v>7882</v>
      </c>
      <c r="E34" s="269"/>
      <c r="F34" s="269">
        <v>35000</v>
      </c>
      <c r="G34" s="270">
        <v>31528</v>
      </c>
      <c r="H34" s="270">
        <v>1.1499999999999999</v>
      </c>
      <c r="I34" s="250">
        <f t="shared" si="1"/>
        <v>1026858</v>
      </c>
      <c r="J34" s="300">
        <v>4</v>
      </c>
    </row>
    <row r="35" spans="1:11" ht="12.75" x14ac:dyDescent="0.2">
      <c r="A35" s="300">
        <v>9</v>
      </c>
      <c r="B35" s="190" t="s">
        <v>606</v>
      </c>
      <c r="C35" s="272">
        <v>1</v>
      </c>
      <c r="D35" s="312">
        <v>7882</v>
      </c>
      <c r="E35" s="269"/>
      <c r="F35" s="269">
        <v>35000</v>
      </c>
      <c r="G35" s="270">
        <v>31528</v>
      </c>
      <c r="H35" s="270">
        <v>1.1499999999999999</v>
      </c>
      <c r="I35" s="250">
        <f t="shared" si="1"/>
        <v>1026858</v>
      </c>
      <c r="J35" s="300">
        <v>4</v>
      </c>
    </row>
    <row r="36" spans="1:11" ht="12.75" x14ac:dyDescent="0.2">
      <c r="A36" s="300">
        <v>10</v>
      </c>
      <c r="B36" s="190"/>
      <c r="C36" s="272"/>
      <c r="D36" s="269"/>
      <c r="E36" s="269"/>
      <c r="F36" s="269"/>
      <c r="G36" s="270"/>
      <c r="H36" s="270"/>
      <c r="I36" s="250"/>
      <c r="J36" s="300"/>
    </row>
    <row r="37" spans="1:11" ht="12.75" customHeight="1" x14ac:dyDescent="0.2">
      <c r="A37" s="513" t="s">
        <v>457</v>
      </c>
      <c r="B37" s="514"/>
      <c r="C37" s="210" t="s">
        <v>506</v>
      </c>
      <c r="D37" s="210" t="s">
        <v>506</v>
      </c>
      <c r="E37" s="210" t="s">
        <v>506</v>
      </c>
      <c r="F37" s="210" t="s">
        <v>506</v>
      </c>
      <c r="G37" s="210" t="s">
        <v>506</v>
      </c>
      <c r="H37" s="210" t="s">
        <v>506</v>
      </c>
      <c r="I37" s="253">
        <f>SUM(I28:I36)</f>
        <v>21005724.52</v>
      </c>
      <c r="J37" s="211" t="s">
        <v>506</v>
      </c>
    </row>
    <row r="38" spans="1:11" s="6" customFormat="1" ht="14.25" customHeight="1" x14ac:dyDescent="0.2">
      <c r="A38" s="530" t="s">
        <v>456</v>
      </c>
      <c r="B38" s="531"/>
      <c r="C38" s="177">
        <v>25</v>
      </c>
      <c r="D38" s="33"/>
      <c r="E38" s="33">
        <v>500</v>
      </c>
      <c r="F38" s="33"/>
      <c r="G38" s="33"/>
      <c r="H38" s="33">
        <v>1.1499999999999999</v>
      </c>
      <c r="I38" s="252">
        <v>172500</v>
      </c>
      <c r="J38" s="6">
        <v>4</v>
      </c>
      <c r="K38" s="94" t="s">
        <v>443</v>
      </c>
    </row>
    <row r="39" spans="1:11" ht="13.5" customHeight="1" x14ac:dyDescent="0.2">
      <c r="A39" s="513" t="s">
        <v>575</v>
      </c>
      <c r="B39" s="514"/>
      <c r="C39" s="210" t="s">
        <v>506</v>
      </c>
      <c r="D39" s="210" t="s">
        <v>506</v>
      </c>
      <c r="E39" s="210" t="s">
        <v>506</v>
      </c>
      <c r="F39" s="210" t="s">
        <v>506</v>
      </c>
      <c r="G39" s="210" t="s">
        <v>506</v>
      </c>
      <c r="H39" s="210" t="s">
        <v>506</v>
      </c>
      <c r="I39" s="253">
        <f>I38</f>
        <v>172500</v>
      </c>
      <c r="J39" s="211" t="s">
        <v>506</v>
      </c>
    </row>
    <row r="40" spans="1:11" ht="13.5" customHeight="1" x14ac:dyDescent="0.2">
      <c r="A40" s="533" t="s">
        <v>505</v>
      </c>
      <c r="B40" s="533"/>
      <c r="C40" s="210" t="s">
        <v>506</v>
      </c>
      <c r="D40" s="210" t="s">
        <v>506</v>
      </c>
      <c r="E40" s="210" t="s">
        <v>506</v>
      </c>
      <c r="F40" s="210" t="s">
        <v>506</v>
      </c>
      <c r="G40" s="210" t="s">
        <v>506</v>
      </c>
      <c r="H40" s="210" t="s">
        <v>506</v>
      </c>
      <c r="I40" s="253">
        <f>I37+I39</f>
        <v>21178224.52</v>
      </c>
      <c r="J40" s="211" t="s">
        <v>506</v>
      </c>
    </row>
    <row r="41" spans="1:11" ht="12.75" x14ac:dyDescent="0.2">
      <c r="A41" s="300">
        <v>1</v>
      </c>
      <c r="B41" s="122" t="s">
        <v>199</v>
      </c>
      <c r="C41" s="300">
        <v>1</v>
      </c>
      <c r="D41" s="271"/>
      <c r="E41" s="271"/>
      <c r="F41" s="271">
        <v>3289.34</v>
      </c>
      <c r="G41" s="271"/>
      <c r="H41" s="271">
        <v>1.1499999999999999</v>
      </c>
      <c r="I41" s="250">
        <f>C41*(D41+E41+F41+G41)*H41*12-0.01</f>
        <v>45392.88</v>
      </c>
      <c r="J41" s="300">
        <v>5</v>
      </c>
    </row>
    <row r="42" spans="1:11" ht="12.75" x14ac:dyDescent="0.2">
      <c r="A42" s="300">
        <v>2</v>
      </c>
      <c r="B42" s="121" t="s">
        <v>601</v>
      </c>
      <c r="C42" s="300">
        <v>3</v>
      </c>
      <c r="D42" s="271"/>
      <c r="E42" s="271"/>
      <c r="F42" s="271">
        <v>3289.34</v>
      </c>
      <c r="G42" s="271"/>
      <c r="H42" s="271">
        <v>1.1499999999999999</v>
      </c>
      <c r="I42" s="250">
        <f>C42*(D42+E42+F42+G42)*H42*12-0.04</f>
        <v>136178.64000000001</v>
      </c>
      <c r="J42" s="300">
        <v>5</v>
      </c>
    </row>
    <row r="43" spans="1:11" ht="12.75" x14ac:dyDescent="0.2">
      <c r="A43" s="300">
        <v>3</v>
      </c>
      <c r="B43" s="121" t="s">
        <v>602</v>
      </c>
      <c r="C43" s="300">
        <v>10</v>
      </c>
      <c r="D43" s="271"/>
      <c r="E43" s="271"/>
      <c r="F43" s="271">
        <v>3289.34</v>
      </c>
      <c r="G43" s="271"/>
      <c r="H43" s="271">
        <v>1.1499999999999999</v>
      </c>
      <c r="I43" s="250">
        <f>C43*(D43+E43+F43+G43)*H43*12</f>
        <v>453928.92</v>
      </c>
      <c r="J43" s="300">
        <v>5</v>
      </c>
    </row>
    <row r="44" spans="1:11" ht="12.75" x14ac:dyDescent="0.2">
      <c r="A44" s="300">
        <v>4</v>
      </c>
      <c r="B44" s="121" t="s">
        <v>601</v>
      </c>
      <c r="C44" s="300">
        <v>1</v>
      </c>
      <c r="D44" s="271"/>
      <c r="E44" s="271"/>
      <c r="F44" s="271">
        <v>1973.6</v>
      </c>
      <c r="G44" s="271"/>
      <c r="H44" s="271">
        <v>1.1499999999999999</v>
      </c>
      <c r="I44" s="250">
        <f>C44*(D44+E44+F44+G44)*H44*12</f>
        <v>27235.68</v>
      </c>
      <c r="J44" s="300">
        <v>5</v>
      </c>
    </row>
    <row r="45" spans="1:11" ht="12.75" x14ac:dyDescent="0.2">
      <c r="A45" s="300">
        <v>5</v>
      </c>
      <c r="B45" s="122"/>
      <c r="C45" s="300"/>
      <c r="D45" s="271"/>
      <c r="E45" s="271"/>
      <c r="F45" s="271"/>
      <c r="G45" s="271"/>
      <c r="H45" s="271"/>
      <c r="I45" s="250">
        <f t="shared" ref="I45:I50" si="2">C45*(D45+E45+F45+G45)*H45*3</f>
        <v>0</v>
      </c>
      <c r="J45" s="300"/>
    </row>
    <row r="46" spans="1:11" ht="12.75" x14ac:dyDescent="0.2">
      <c r="A46" s="300">
        <v>6</v>
      </c>
      <c r="B46" s="122"/>
      <c r="C46" s="300"/>
      <c r="D46" s="271"/>
      <c r="E46" s="271"/>
      <c r="F46" s="271"/>
      <c r="G46" s="271"/>
      <c r="H46" s="271"/>
      <c r="I46" s="250">
        <f t="shared" si="2"/>
        <v>0</v>
      </c>
      <c r="J46" s="300"/>
    </row>
    <row r="47" spans="1:11" ht="12.75" x14ac:dyDescent="0.2">
      <c r="A47" s="300">
        <v>7</v>
      </c>
      <c r="B47" s="122"/>
      <c r="C47" s="300"/>
      <c r="D47" s="271"/>
      <c r="E47" s="271"/>
      <c r="F47" s="271"/>
      <c r="G47" s="271"/>
      <c r="H47" s="271"/>
      <c r="I47" s="250">
        <f t="shared" si="2"/>
        <v>0</v>
      </c>
      <c r="J47" s="300"/>
    </row>
    <row r="48" spans="1:11" ht="12.75" x14ac:dyDescent="0.2">
      <c r="A48" s="300">
        <v>8</v>
      </c>
      <c r="B48" s="122"/>
      <c r="C48" s="300"/>
      <c r="D48" s="271"/>
      <c r="E48" s="271"/>
      <c r="F48" s="271"/>
      <c r="G48" s="271"/>
      <c r="H48" s="271"/>
      <c r="I48" s="250">
        <f t="shared" si="2"/>
        <v>0</v>
      </c>
      <c r="J48" s="300"/>
    </row>
    <row r="49" spans="1:11" ht="12.75" x14ac:dyDescent="0.2">
      <c r="A49" s="300">
        <v>9</v>
      </c>
      <c r="B49" s="122"/>
      <c r="C49" s="300"/>
      <c r="D49" s="271"/>
      <c r="E49" s="271"/>
      <c r="F49" s="271"/>
      <c r="G49" s="271"/>
      <c r="H49" s="271"/>
      <c r="I49" s="250">
        <f t="shared" si="2"/>
        <v>0</v>
      </c>
      <c r="J49" s="300"/>
    </row>
    <row r="50" spans="1:11" ht="12.75" x14ac:dyDescent="0.2">
      <c r="A50" s="300">
        <v>10</v>
      </c>
      <c r="B50" s="122"/>
      <c r="C50" s="300"/>
      <c r="D50" s="271"/>
      <c r="E50" s="271"/>
      <c r="F50" s="271"/>
      <c r="G50" s="271"/>
      <c r="H50" s="271"/>
      <c r="I50" s="250">
        <f t="shared" si="2"/>
        <v>0</v>
      </c>
      <c r="J50" s="300"/>
    </row>
    <row r="51" spans="1:11" ht="12.75" customHeight="1" x14ac:dyDescent="0.2">
      <c r="A51" s="501" t="s">
        <v>505</v>
      </c>
      <c r="B51" s="501"/>
      <c r="C51" s="123" t="s">
        <v>506</v>
      </c>
      <c r="D51" s="123" t="s">
        <v>506</v>
      </c>
      <c r="E51" s="123" t="s">
        <v>506</v>
      </c>
      <c r="F51" s="123" t="s">
        <v>506</v>
      </c>
      <c r="G51" s="123" t="s">
        <v>506</v>
      </c>
      <c r="H51" s="123" t="s">
        <v>506</v>
      </c>
      <c r="I51" s="254">
        <f>SUM(I41:I50)</f>
        <v>662736.12</v>
      </c>
      <c r="J51" s="296" t="s">
        <v>506</v>
      </c>
    </row>
    <row r="52" spans="1:11" ht="12.75" x14ac:dyDescent="0.2">
      <c r="A52" s="502" t="s">
        <v>507</v>
      </c>
      <c r="B52" s="502"/>
      <c r="C52" s="124" t="s">
        <v>506</v>
      </c>
      <c r="D52" s="124" t="s">
        <v>506</v>
      </c>
      <c r="E52" s="124" t="s">
        <v>506</v>
      </c>
      <c r="F52" s="124" t="s">
        <v>506</v>
      </c>
      <c r="G52" s="124" t="s">
        <v>506</v>
      </c>
      <c r="H52" s="124" t="s">
        <v>506</v>
      </c>
      <c r="I52" s="255">
        <f>I27+I40+I51</f>
        <v>23842719.640000001</v>
      </c>
      <c r="J52" s="144" t="s">
        <v>209</v>
      </c>
    </row>
    <row r="55" spans="1:11" ht="22.5" customHeight="1" x14ac:dyDescent="0.2">
      <c r="B55" s="503" t="s">
        <v>508</v>
      </c>
      <c r="C55" s="503"/>
      <c r="D55" s="503"/>
      <c r="E55" s="503"/>
      <c r="F55" s="503"/>
      <c r="G55" s="503"/>
      <c r="H55" s="503"/>
      <c r="I55" s="503"/>
    </row>
    <row r="57" spans="1:11" ht="63.75" x14ac:dyDescent="0.2">
      <c r="A57" s="139" t="s">
        <v>208</v>
      </c>
      <c r="B57" s="294" t="s">
        <v>210</v>
      </c>
      <c r="C57" s="294" t="s">
        <v>509</v>
      </c>
      <c r="D57" s="294" t="s">
        <v>510</v>
      </c>
      <c r="E57" s="294" t="s">
        <v>511</v>
      </c>
      <c r="F57" s="294" t="s">
        <v>512</v>
      </c>
      <c r="G57" s="294" t="s">
        <v>502</v>
      </c>
    </row>
    <row r="58" spans="1:11" ht="12.75" x14ac:dyDescent="0.2">
      <c r="A58" s="133">
        <v>1</v>
      </c>
      <c r="B58" s="294">
        <v>2</v>
      </c>
      <c r="C58" s="294">
        <v>3</v>
      </c>
      <c r="D58" s="294">
        <v>4</v>
      </c>
      <c r="E58" s="294">
        <v>5</v>
      </c>
      <c r="F58" s="294">
        <v>6</v>
      </c>
      <c r="G58" s="294">
        <v>7</v>
      </c>
    </row>
    <row r="59" spans="1:11" ht="12.75" x14ac:dyDescent="0.2">
      <c r="A59" s="133">
        <v>1</v>
      </c>
      <c r="B59" s="177" t="s">
        <v>211</v>
      </c>
      <c r="C59" s="133"/>
      <c r="D59" s="133"/>
      <c r="E59" s="133"/>
      <c r="F59" s="274">
        <f>C59*D59*E59</f>
        <v>0</v>
      </c>
      <c r="G59" s="184"/>
      <c r="K59" s="93" t="s">
        <v>455</v>
      </c>
    </row>
    <row r="60" spans="1:11" ht="25.5" x14ac:dyDescent="0.2">
      <c r="A60" s="133">
        <v>2</v>
      </c>
      <c r="B60" s="177" t="s">
        <v>458</v>
      </c>
      <c r="C60" s="133"/>
      <c r="D60" s="133"/>
      <c r="E60" s="133"/>
      <c r="F60" s="274">
        <f>C60*D60*E60</f>
        <v>0</v>
      </c>
      <c r="G60" s="184"/>
      <c r="K60" s="93" t="s">
        <v>444</v>
      </c>
    </row>
    <row r="61" spans="1:11" ht="12.75" x14ac:dyDescent="0.2">
      <c r="A61" s="133">
        <v>3</v>
      </c>
      <c r="B61" s="184"/>
      <c r="C61" s="133"/>
      <c r="D61" s="133"/>
      <c r="E61" s="133"/>
      <c r="F61" s="274">
        <f>C61*D61*E61</f>
        <v>0</v>
      </c>
      <c r="G61" s="184"/>
      <c r="K61" s="93" t="s">
        <v>445</v>
      </c>
    </row>
    <row r="62" spans="1:11" ht="12.75" x14ac:dyDescent="0.2">
      <c r="A62" s="133">
        <v>4</v>
      </c>
      <c r="B62" s="184"/>
      <c r="C62" s="133"/>
      <c r="D62" s="133"/>
      <c r="E62" s="133"/>
      <c r="F62" s="274">
        <f>C62*D62*E62</f>
        <v>0</v>
      </c>
      <c r="G62" s="184"/>
    </row>
    <row r="63" spans="1:11" ht="12.75" x14ac:dyDescent="0.2">
      <c r="A63" s="133">
        <v>5</v>
      </c>
      <c r="B63" s="184"/>
      <c r="C63" s="133"/>
      <c r="D63" s="133"/>
      <c r="E63" s="133"/>
      <c r="F63" s="274">
        <f>C63*D63*E63</f>
        <v>0</v>
      </c>
      <c r="G63" s="184"/>
    </row>
    <row r="64" spans="1:11" ht="12.75" x14ac:dyDescent="0.2">
      <c r="A64" s="504" t="s">
        <v>505</v>
      </c>
      <c r="B64" s="504"/>
      <c r="C64" s="215" t="s">
        <v>506</v>
      </c>
      <c r="D64" s="215" t="s">
        <v>506</v>
      </c>
      <c r="E64" s="215" t="s">
        <v>506</v>
      </c>
      <c r="F64" s="275">
        <f>SUM(F59:F63)</f>
        <v>0</v>
      </c>
      <c r="G64" s="215" t="s">
        <v>506</v>
      </c>
    </row>
    <row r="65" spans="1:11" ht="12.75" x14ac:dyDescent="0.2">
      <c r="A65" s="133">
        <v>1</v>
      </c>
      <c r="B65" s="177" t="s">
        <v>211</v>
      </c>
      <c r="C65" s="133"/>
      <c r="D65" s="133"/>
      <c r="E65" s="133"/>
      <c r="F65" s="274">
        <f>C65*D65*E65</f>
        <v>0</v>
      </c>
      <c r="G65" s="184"/>
      <c r="K65" s="93" t="s">
        <v>455</v>
      </c>
    </row>
    <row r="66" spans="1:11" ht="25.5" x14ac:dyDescent="0.2">
      <c r="A66" s="133">
        <v>2</v>
      </c>
      <c r="B66" s="177" t="s">
        <v>458</v>
      </c>
      <c r="C66" s="133"/>
      <c r="D66" s="133"/>
      <c r="E66" s="133"/>
      <c r="F66" s="274">
        <f>C66*D66*E66</f>
        <v>0</v>
      </c>
      <c r="G66" s="184"/>
      <c r="K66" s="93" t="s">
        <v>444</v>
      </c>
    </row>
    <row r="67" spans="1:11" ht="12.75" x14ac:dyDescent="0.2">
      <c r="A67" s="133">
        <v>3</v>
      </c>
      <c r="B67" s="184"/>
      <c r="C67" s="133"/>
      <c r="D67" s="133"/>
      <c r="E67" s="133"/>
      <c r="F67" s="274">
        <f>C67*D67*E67</f>
        <v>0</v>
      </c>
      <c r="G67" s="184"/>
      <c r="K67" s="93" t="s">
        <v>445</v>
      </c>
    </row>
    <row r="68" spans="1:11" ht="12.75" x14ac:dyDescent="0.2">
      <c r="A68" s="133">
        <v>4</v>
      </c>
      <c r="B68" s="184"/>
      <c r="C68" s="133"/>
      <c r="D68" s="133"/>
      <c r="E68" s="133"/>
      <c r="F68" s="274">
        <f>C68*D68*E68</f>
        <v>0</v>
      </c>
      <c r="G68" s="184"/>
    </row>
    <row r="69" spans="1:11" ht="12.75" x14ac:dyDescent="0.2">
      <c r="A69" s="133">
        <v>5</v>
      </c>
      <c r="B69" s="184"/>
      <c r="C69" s="133"/>
      <c r="D69" s="133"/>
      <c r="E69" s="133"/>
      <c r="F69" s="274">
        <f>C69*D69*E69</f>
        <v>0</v>
      </c>
      <c r="G69" s="184"/>
    </row>
    <row r="70" spans="1:11" ht="12.75" x14ac:dyDescent="0.2">
      <c r="A70" s="505" t="s">
        <v>505</v>
      </c>
      <c r="B70" s="505"/>
      <c r="C70" s="211" t="s">
        <v>506</v>
      </c>
      <c r="D70" s="211" t="s">
        <v>506</v>
      </c>
      <c r="E70" s="211" t="s">
        <v>506</v>
      </c>
      <c r="F70" s="276">
        <f>SUM(F65:F69)</f>
        <v>0</v>
      </c>
      <c r="G70" s="211" t="s">
        <v>506</v>
      </c>
    </row>
    <row r="71" spans="1:11" ht="12.75" x14ac:dyDescent="0.2">
      <c r="A71" s="133">
        <v>1</v>
      </c>
      <c r="B71" s="177" t="s">
        <v>211</v>
      </c>
      <c r="C71" s="133"/>
      <c r="D71" s="133"/>
      <c r="E71" s="133"/>
      <c r="F71" s="274">
        <f>C71*D71*E71</f>
        <v>0</v>
      </c>
      <c r="G71" s="184"/>
      <c r="K71" s="93" t="s">
        <v>455</v>
      </c>
    </row>
    <row r="72" spans="1:11" ht="25.5" x14ac:dyDescent="0.2">
      <c r="A72" s="133">
        <v>2</v>
      </c>
      <c r="B72" s="177" t="s">
        <v>458</v>
      </c>
      <c r="C72" s="133"/>
      <c r="D72" s="133"/>
      <c r="E72" s="133"/>
      <c r="F72" s="274">
        <f>C72*D72*E72</f>
        <v>0</v>
      </c>
      <c r="G72" s="184"/>
      <c r="K72" s="93" t="s">
        <v>444</v>
      </c>
    </row>
    <row r="73" spans="1:11" ht="12.75" x14ac:dyDescent="0.2">
      <c r="A73" s="133">
        <v>3</v>
      </c>
      <c r="B73" s="184"/>
      <c r="C73" s="133"/>
      <c r="D73" s="133"/>
      <c r="E73" s="133"/>
      <c r="F73" s="274">
        <f>C73*D73*E73</f>
        <v>0</v>
      </c>
      <c r="G73" s="184"/>
    </row>
    <row r="74" spans="1:11" ht="12.75" x14ac:dyDescent="0.2">
      <c r="A74" s="133">
        <v>4</v>
      </c>
      <c r="B74" s="184"/>
      <c r="C74" s="133"/>
      <c r="D74" s="133"/>
      <c r="E74" s="133"/>
      <c r="F74" s="274">
        <f>C74*D74*E74</f>
        <v>0</v>
      </c>
      <c r="G74" s="184"/>
    </row>
    <row r="75" spans="1:11" ht="12.75" x14ac:dyDescent="0.2">
      <c r="A75" s="133">
        <v>5</v>
      </c>
      <c r="B75" s="184"/>
      <c r="C75" s="133"/>
      <c r="D75" s="133"/>
      <c r="E75" s="133"/>
      <c r="F75" s="274">
        <f>C75*D75*E75</f>
        <v>0</v>
      </c>
      <c r="G75" s="184"/>
    </row>
    <row r="76" spans="1:11" ht="12.75" x14ac:dyDescent="0.2">
      <c r="A76" s="496" t="s">
        <v>505</v>
      </c>
      <c r="B76" s="496"/>
      <c r="C76" s="296" t="s">
        <v>506</v>
      </c>
      <c r="D76" s="296" t="s">
        <v>506</v>
      </c>
      <c r="E76" s="296" t="s">
        <v>506</v>
      </c>
      <c r="F76" s="277">
        <f>SUM(F71:F75)</f>
        <v>0</v>
      </c>
      <c r="G76" s="296" t="s">
        <v>506</v>
      </c>
    </row>
    <row r="77" spans="1:11" ht="12.75" x14ac:dyDescent="0.2">
      <c r="A77" s="481" t="s">
        <v>507</v>
      </c>
      <c r="B77" s="481"/>
      <c r="C77" s="292" t="s">
        <v>506</v>
      </c>
      <c r="D77" s="292" t="s">
        <v>506</v>
      </c>
      <c r="E77" s="292" t="s">
        <v>506</v>
      </c>
      <c r="F77" s="278">
        <f>F64+F70+F76</f>
        <v>0</v>
      </c>
      <c r="G77" s="292" t="s">
        <v>209</v>
      </c>
    </row>
    <row r="78" spans="1:11" x14ac:dyDescent="0.2">
      <c r="A78" s="140"/>
      <c r="B78" s="192"/>
      <c r="C78" s="192"/>
      <c r="D78" s="193"/>
      <c r="E78" s="193"/>
      <c r="F78" s="193"/>
      <c r="G78" s="192"/>
    </row>
    <row r="79" spans="1:11" x14ac:dyDescent="0.2">
      <c r="A79" s="140"/>
      <c r="B79" s="192"/>
      <c r="C79" s="192"/>
      <c r="D79" s="193"/>
      <c r="E79" s="193"/>
      <c r="F79" s="193"/>
      <c r="G79" s="192"/>
    </row>
    <row r="80" spans="1:11" x14ac:dyDescent="0.25">
      <c r="B80" s="482" t="s">
        <v>513</v>
      </c>
      <c r="C80" s="482"/>
      <c r="D80" s="482"/>
      <c r="E80" s="482"/>
      <c r="F80" s="482"/>
      <c r="G80" s="482"/>
    </row>
    <row r="82" spans="1:10" s="195" customFormat="1" ht="51" x14ac:dyDescent="0.2">
      <c r="A82" s="142" t="s">
        <v>208</v>
      </c>
      <c r="B82" s="294" t="s">
        <v>210</v>
      </c>
      <c r="C82" s="294" t="s">
        <v>545</v>
      </c>
      <c r="D82" s="294" t="s">
        <v>546</v>
      </c>
      <c r="E82" s="294" t="s">
        <v>514</v>
      </c>
      <c r="F82" s="294" t="s">
        <v>512</v>
      </c>
      <c r="G82" s="294" t="s">
        <v>502</v>
      </c>
      <c r="H82" s="194"/>
      <c r="I82" s="188"/>
      <c r="J82" s="189"/>
    </row>
    <row r="83" spans="1:10" ht="12.75" x14ac:dyDescent="0.2">
      <c r="A83" s="133">
        <v>1</v>
      </c>
      <c r="B83" s="294">
        <v>2</v>
      </c>
      <c r="C83" s="294">
        <v>3</v>
      </c>
      <c r="D83" s="294">
        <v>4</v>
      </c>
      <c r="E83" s="294">
        <v>5</v>
      </c>
      <c r="F83" s="294">
        <v>6</v>
      </c>
      <c r="G83" s="294">
        <v>7</v>
      </c>
    </row>
    <row r="84" spans="1:10" ht="12.75" x14ac:dyDescent="0.2">
      <c r="A84" s="133">
        <v>1</v>
      </c>
      <c r="B84" s="294"/>
      <c r="C84" s="294"/>
      <c r="D84" s="294"/>
      <c r="E84" s="294"/>
      <c r="F84" s="274">
        <f>C84*D84*E84</f>
        <v>0</v>
      </c>
      <c r="G84" s="294"/>
    </row>
    <row r="85" spans="1:10" ht="12.75" x14ac:dyDescent="0.2">
      <c r="A85" s="133">
        <v>2</v>
      </c>
      <c r="B85" s="184"/>
      <c r="C85" s="184"/>
      <c r="D85" s="294"/>
      <c r="E85" s="294"/>
      <c r="F85" s="274">
        <f>C85*D85*E85</f>
        <v>0</v>
      </c>
      <c r="G85" s="184"/>
    </row>
    <row r="86" spans="1:10" ht="12.75" x14ac:dyDescent="0.2">
      <c r="A86" s="133">
        <v>3</v>
      </c>
      <c r="B86" s="184"/>
      <c r="C86" s="184"/>
      <c r="D86" s="294"/>
      <c r="E86" s="294"/>
      <c r="F86" s="274">
        <f>C86*D86*E86</f>
        <v>0</v>
      </c>
      <c r="G86" s="184"/>
    </row>
    <row r="87" spans="1:10" ht="12.75" x14ac:dyDescent="0.2">
      <c r="A87" s="475" t="s">
        <v>505</v>
      </c>
      <c r="B87" s="475"/>
      <c r="C87" s="215" t="s">
        <v>506</v>
      </c>
      <c r="D87" s="215" t="s">
        <v>506</v>
      </c>
      <c r="E87" s="215" t="s">
        <v>506</v>
      </c>
      <c r="F87" s="275">
        <f>SUM(F84:F86)</f>
        <v>0</v>
      </c>
      <c r="G87" s="215" t="s">
        <v>506</v>
      </c>
    </row>
    <row r="88" spans="1:10" ht="12.75" x14ac:dyDescent="0.2">
      <c r="A88" s="133">
        <v>1</v>
      </c>
      <c r="B88" s="294"/>
      <c r="C88" s="294"/>
      <c r="D88" s="294"/>
      <c r="E88" s="294"/>
      <c r="F88" s="274">
        <f>C88*D88*E88</f>
        <v>0</v>
      </c>
      <c r="G88" s="184"/>
    </row>
    <row r="89" spans="1:10" ht="12.75" x14ac:dyDescent="0.2">
      <c r="A89" s="133">
        <v>2</v>
      </c>
      <c r="B89" s="184"/>
      <c r="C89" s="184"/>
      <c r="D89" s="294"/>
      <c r="E89" s="294"/>
      <c r="F89" s="274">
        <f>C89*D89*E89</f>
        <v>0</v>
      </c>
      <c r="G89" s="184"/>
    </row>
    <row r="90" spans="1:10" ht="12.75" x14ac:dyDescent="0.2">
      <c r="A90" s="133">
        <v>3</v>
      </c>
      <c r="B90" s="184"/>
      <c r="C90" s="184"/>
      <c r="D90" s="294"/>
      <c r="E90" s="294"/>
      <c r="F90" s="274">
        <f>C90*D90*E90</f>
        <v>0</v>
      </c>
      <c r="G90" s="184"/>
    </row>
    <row r="91" spans="1:10" ht="12.75" x14ac:dyDescent="0.2">
      <c r="A91" s="476" t="s">
        <v>505</v>
      </c>
      <c r="B91" s="476"/>
      <c r="C91" s="211" t="s">
        <v>506</v>
      </c>
      <c r="D91" s="211" t="s">
        <v>506</v>
      </c>
      <c r="E91" s="211" t="s">
        <v>506</v>
      </c>
      <c r="F91" s="276">
        <f>SUM(F88:F90)</f>
        <v>0</v>
      </c>
      <c r="G91" s="211" t="s">
        <v>506</v>
      </c>
    </row>
    <row r="92" spans="1:10" ht="12.75" x14ac:dyDescent="0.2">
      <c r="A92" s="133">
        <v>1</v>
      </c>
      <c r="B92" s="294"/>
      <c r="C92" s="294"/>
      <c r="D92" s="294"/>
      <c r="E92" s="294"/>
      <c r="F92" s="274">
        <f>C92*D92*E92</f>
        <v>0</v>
      </c>
      <c r="G92" s="184"/>
    </row>
    <row r="93" spans="1:10" ht="12.75" x14ac:dyDescent="0.2">
      <c r="A93" s="133">
        <v>2</v>
      </c>
      <c r="B93" s="184"/>
      <c r="C93" s="184"/>
      <c r="D93" s="294"/>
      <c r="E93" s="294"/>
      <c r="F93" s="274">
        <f>C93*D93*E93</f>
        <v>0</v>
      </c>
      <c r="G93" s="184"/>
    </row>
    <row r="94" spans="1:10" ht="12.75" x14ac:dyDescent="0.2">
      <c r="A94" s="133">
        <v>3</v>
      </c>
      <c r="B94" s="184"/>
      <c r="C94" s="184"/>
      <c r="D94" s="294"/>
      <c r="E94" s="294"/>
      <c r="F94" s="274">
        <f>C94*D94*E94</f>
        <v>0</v>
      </c>
      <c r="G94" s="184"/>
    </row>
    <row r="95" spans="1:10" ht="12.75" x14ac:dyDescent="0.2">
      <c r="A95" s="471" t="s">
        <v>505</v>
      </c>
      <c r="B95" s="471"/>
      <c r="C95" s="296" t="s">
        <v>506</v>
      </c>
      <c r="D95" s="296" t="s">
        <v>506</v>
      </c>
      <c r="E95" s="296" t="s">
        <v>506</v>
      </c>
      <c r="F95" s="277">
        <f>SUM(F92:F94)</f>
        <v>0</v>
      </c>
      <c r="G95" s="296" t="s">
        <v>506</v>
      </c>
    </row>
    <row r="96" spans="1:10" ht="12.75" x14ac:dyDescent="0.2">
      <c r="A96" s="472" t="s">
        <v>507</v>
      </c>
      <c r="B96" s="472"/>
      <c r="C96" s="292" t="s">
        <v>506</v>
      </c>
      <c r="D96" s="292" t="s">
        <v>506</v>
      </c>
      <c r="E96" s="292" t="s">
        <v>506</v>
      </c>
      <c r="F96" s="278">
        <f>F87+F91+F95</f>
        <v>0</v>
      </c>
      <c r="G96" s="292" t="s">
        <v>209</v>
      </c>
    </row>
    <row r="99" spans="1:10" ht="46.5" customHeight="1" x14ac:dyDescent="0.2">
      <c r="B99" s="495" t="s">
        <v>515</v>
      </c>
      <c r="C99" s="495"/>
      <c r="D99" s="495"/>
      <c r="E99" s="495"/>
      <c r="F99" s="495"/>
      <c r="G99" s="495"/>
      <c r="H99" s="125"/>
    </row>
    <row r="100" spans="1:10" x14ac:dyDescent="0.2">
      <c r="A100" s="140"/>
      <c r="B100" s="192"/>
      <c r="C100" s="192"/>
      <c r="D100" s="193"/>
      <c r="E100" s="193"/>
      <c r="F100" s="193"/>
      <c r="G100" s="192"/>
    </row>
    <row r="101" spans="1:10" s="195" customFormat="1" ht="51" x14ac:dyDescent="0.2">
      <c r="A101" s="143" t="s">
        <v>208</v>
      </c>
      <c r="B101" s="135" t="s">
        <v>516</v>
      </c>
      <c r="C101" s="294" t="s">
        <v>212</v>
      </c>
      <c r="D101" s="135" t="s">
        <v>696</v>
      </c>
      <c r="E101" s="303" t="s">
        <v>502</v>
      </c>
      <c r="F101" s="306"/>
      <c r="G101" s="306"/>
      <c r="H101" s="194"/>
      <c r="I101" s="188"/>
      <c r="J101" s="189"/>
    </row>
    <row r="102" spans="1:10" ht="12.75" x14ac:dyDescent="0.2">
      <c r="A102" s="133">
        <v>1</v>
      </c>
      <c r="B102" s="126">
        <v>2</v>
      </c>
      <c r="C102" s="126">
        <v>3</v>
      </c>
      <c r="D102" s="126">
        <v>4</v>
      </c>
      <c r="E102" s="294">
        <v>5</v>
      </c>
    </row>
    <row r="103" spans="1:10" ht="90.75" customHeight="1" x14ac:dyDescent="0.2">
      <c r="A103" s="133">
        <v>1</v>
      </c>
      <c r="B103" s="129" t="s">
        <v>517</v>
      </c>
      <c r="C103" s="294" t="s">
        <v>506</v>
      </c>
      <c r="D103" s="298">
        <f>SUM(D104:D107)</f>
        <v>600527.69999999995</v>
      </c>
      <c r="E103" s="294">
        <v>2</v>
      </c>
    </row>
    <row r="104" spans="1:10" ht="12.75" x14ac:dyDescent="0.2">
      <c r="A104" s="484" t="s">
        <v>121</v>
      </c>
      <c r="B104" s="129" t="s">
        <v>29</v>
      </c>
      <c r="C104" s="491">
        <v>2001759</v>
      </c>
      <c r="D104" s="494">
        <f>C104*30%</f>
        <v>600527.69999999995</v>
      </c>
      <c r="E104" s="487">
        <v>2</v>
      </c>
    </row>
    <row r="105" spans="1:10" ht="12.75" x14ac:dyDescent="0.2">
      <c r="A105" s="484"/>
      <c r="B105" s="127" t="s">
        <v>518</v>
      </c>
      <c r="C105" s="493"/>
      <c r="D105" s="494"/>
      <c r="E105" s="487"/>
    </row>
    <row r="106" spans="1:10" ht="12.75" x14ac:dyDescent="0.2">
      <c r="A106" s="295" t="s">
        <v>123</v>
      </c>
      <c r="B106" s="127" t="s">
        <v>519</v>
      </c>
      <c r="C106" s="184"/>
      <c r="D106" s="279"/>
      <c r="E106" s="294"/>
    </row>
    <row r="107" spans="1:10" ht="41.25" customHeight="1" x14ac:dyDescent="0.2">
      <c r="A107" s="295" t="s">
        <v>125</v>
      </c>
      <c r="B107" s="184" t="s">
        <v>520</v>
      </c>
      <c r="C107" s="184"/>
      <c r="D107" s="279"/>
      <c r="E107" s="294"/>
    </row>
    <row r="108" spans="1:10" ht="67.5" customHeight="1" x14ac:dyDescent="0.2">
      <c r="A108" s="295" t="s">
        <v>6</v>
      </c>
      <c r="B108" s="129" t="s">
        <v>521</v>
      </c>
      <c r="C108" s="294" t="s">
        <v>506</v>
      </c>
      <c r="D108" s="298">
        <f>SUM(D109:D115)</f>
        <v>4003.52</v>
      </c>
      <c r="E108" s="294">
        <v>2</v>
      </c>
    </row>
    <row r="109" spans="1:10" ht="12.75" x14ac:dyDescent="0.2">
      <c r="A109" s="484" t="s">
        <v>438</v>
      </c>
      <c r="B109" s="129" t="s">
        <v>29</v>
      </c>
      <c r="C109" s="491">
        <f>C104</f>
        <v>2001759</v>
      </c>
      <c r="D109" s="494">
        <f>C109*0.2%</f>
        <v>4003.52</v>
      </c>
      <c r="E109" s="487">
        <v>2</v>
      </c>
    </row>
    <row r="110" spans="1:10" ht="28.5" customHeight="1" x14ac:dyDescent="0.2">
      <c r="A110" s="484"/>
      <c r="B110" s="127" t="s">
        <v>522</v>
      </c>
      <c r="C110" s="492"/>
      <c r="D110" s="494"/>
      <c r="E110" s="487"/>
    </row>
    <row r="111" spans="1:10" ht="39" customHeight="1" x14ac:dyDescent="0.2">
      <c r="A111" s="488"/>
      <c r="B111" s="127" t="s">
        <v>523</v>
      </c>
      <c r="C111" s="493"/>
      <c r="D111" s="494"/>
      <c r="E111" s="487"/>
    </row>
    <row r="112" spans="1:10" ht="26.25" customHeight="1" x14ac:dyDescent="0.2">
      <c r="A112" s="488" t="s">
        <v>439</v>
      </c>
      <c r="B112" s="184" t="s">
        <v>522</v>
      </c>
      <c r="C112" s="487"/>
      <c r="D112" s="487"/>
      <c r="E112" s="487"/>
    </row>
    <row r="113" spans="1:11" ht="38.25" x14ac:dyDescent="0.2">
      <c r="A113" s="488"/>
      <c r="B113" s="197" t="s">
        <v>550</v>
      </c>
      <c r="C113" s="487"/>
      <c r="D113" s="487"/>
      <c r="E113" s="487"/>
    </row>
    <row r="114" spans="1:11" ht="17.25" customHeight="1" x14ac:dyDescent="0.2">
      <c r="A114" s="488" t="s">
        <v>442</v>
      </c>
      <c r="B114" s="184" t="s">
        <v>522</v>
      </c>
      <c r="C114" s="487"/>
      <c r="D114" s="487"/>
      <c r="E114" s="487"/>
    </row>
    <row r="115" spans="1:11" ht="38.25" x14ac:dyDescent="0.2">
      <c r="A115" s="488"/>
      <c r="B115" s="197" t="s">
        <v>550</v>
      </c>
      <c r="C115" s="487"/>
      <c r="D115" s="487"/>
      <c r="E115" s="487"/>
    </row>
    <row r="116" spans="1:11" ht="12.75" x14ac:dyDescent="0.2">
      <c r="A116" s="475" t="s">
        <v>505</v>
      </c>
      <c r="B116" s="475"/>
      <c r="C116" s="215" t="s">
        <v>506</v>
      </c>
      <c r="D116" s="257">
        <f>D103+D108</f>
        <v>604531.22</v>
      </c>
      <c r="E116" s="215" t="s">
        <v>209</v>
      </c>
      <c r="K116" s="61" t="s">
        <v>446</v>
      </c>
    </row>
    <row r="117" spans="1:11" ht="94.5" customHeight="1" x14ac:dyDescent="0.2">
      <c r="A117" s="295" t="s">
        <v>5</v>
      </c>
      <c r="B117" s="129" t="s">
        <v>517</v>
      </c>
      <c r="C117" s="294" t="s">
        <v>506</v>
      </c>
      <c r="D117" s="297">
        <f>SUM(D118:D121)</f>
        <v>6301717.3600000003</v>
      </c>
      <c r="E117" s="294">
        <v>4</v>
      </c>
    </row>
    <row r="118" spans="1:11" ht="12.75" x14ac:dyDescent="0.2">
      <c r="A118" s="484" t="s">
        <v>121</v>
      </c>
      <c r="B118" s="129" t="s">
        <v>29</v>
      </c>
      <c r="C118" s="489">
        <v>21005724.52</v>
      </c>
      <c r="D118" s="490">
        <f>C118*30%</f>
        <v>6301717.3600000003</v>
      </c>
      <c r="E118" s="487">
        <v>4</v>
      </c>
    </row>
    <row r="119" spans="1:11" ht="12.75" x14ac:dyDescent="0.2">
      <c r="A119" s="484"/>
      <c r="B119" s="127" t="s">
        <v>518</v>
      </c>
      <c r="C119" s="489"/>
      <c r="D119" s="490"/>
      <c r="E119" s="487"/>
    </row>
    <row r="120" spans="1:11" ht="12.75" x14ac:dyDescent="0.2">
      <c r="A120" s="295" t="s">
        <v>123</v>
      </c>
      <c r="B120" s="127" t="s">
        <v>519</v>
      </c>
      <c r="C120" s="294"/>
      <c r="D120" s="256"/>
      <c r="E120" s="294"/>
    </row>
    <row r="121" spans="1:11" ht="40.5" customHeight="1" x14ac:dyDescent="0.2">
      <c r="A121" s="295" t="s">
        <v>125</v>
      </c>
      <c r="B121" s="184" t="s">
        <v>520</v>
      </c>
      <c r="C121" s="184"/>
      <c r="D121" s="256"/>
      <c r="E121" s="294"/>
    </row>
    <row r="122" spans="1:11" ht="63.75" customHeight="1" x14ac:dyDescent="0.2">
      <c r="A122" s="295" t="s">
        <v>6</v>
      </c>
      <c r="B122" s="184" t="s">
        <v>521</v>
      </c>
      <c r="C122" s="294" t="s">
        <v>506</v>
      </c>
      <c r="D122" s="297">
        <f>SUM(D123:D129)</f>
        <v>42011.45</v>
      </c>
      <c r="E122" s="294">
        <v>4</v>
      </c>
    </row>
    <row r="123" spans="1:11" ht="12.75" x14ac:dyDescent="0.2">
      <c r="A123" s="484" t="s">
        <v>438</v>
      </c>
      <c r="B123" s="129" t="s">
        <v>29</v>
      </c>
      <c r="C123" s="489">
        <f>C118</f>
        <v>21005724.52</v>
      </c>
      <c r="D123" s="490">
        <f>C123*0.2%</f>
        <v>42011.45</v>
      </c>
      <c r="E123" s="487">
        <v>4</v>
      </c>
    </row>
    <row r="124" spans="1:11" ht="16.5" customHeight="1" x14ac:dyDescent="0.2">
      <c r="A124" s="484"/>
      <c r="B124" s="128" t="s">
        <v>522</v>
      </c>
      <c r="C124" s="489"/>
      <c r="D124" s="490"/>
      <c r="E124" s="487"/>
    </row>
    <row r="125" spans="1:11" ht="39.75" customHeight="1" x14ac:dyDescent="0.2">
      <c r="A125" s="484"/>
      <c r="B125" s="127" t="s">
        <v>523</v>
      </c>
      <c r="C125" s="489"/>
      <c r="D125" s="490"/>
      <c r="E125" s="487"/>
    </row>
    <row r="126" spans="1:11" ht="29.25" customHeight="1" x14ac:dyDescent="0.2">
      <c r="A126" s="488" t="s">
        <v>439</v>
      </c>
      <c r="B126" s="127" t="s">
        <v>522</v>
      </c>
      <c r="C126" s="487"/>
      <c r="D126" s="487"/>
      <c r="E126" s="487"/>
    </row>
    <row r="127" spans="1:11" ht="38.25" customHeight="1" x14ac:dyDescent="0.2">
      <c r="A127" s="488"/>
      <c r="B127" s="197" t="s">
        <v>524</v>
      </c>
      <c r="C127" s="487"/>
      <c r="D127" s="487"/>
      <c r="E127" s="487"/>
    </row>
    <row r="128" spans="1:11" ht="27" customHeight="1" x14ac:dyDescent="0.2">
      <c r="A128" s="488" t="s">
        <v>442</v>
      </c>
      <c r="B128" s="184" t="s">
        <v>522</v>
      </c>
      <c r="C128" s="487"/>
      <c r="D128" s="487"/>
      <c r="E128" s="487"/>
    </row>
    <row r="129" spans="1:11" ht="38.25" customHeight="1" x14ac:dyDescent="0.2">
      <c r="A129" s="488"/>
      <c r="B129" s="198" t="s">
        <v>524</v>
      </c>
      <c r="C129" s="487"/>
      <c r="D129" s="487"/>
      <c r="E129" s="487"/>
    </row>
    <row r="130" spans="1:11" ht="12.75" x14ac:dyDescent="0.2">
      <c r="A130" s="476" t="s">
        <v>505</v>
      </c>
      <c r="B130" s="476"/>
      <c r="C130" s="211" t="s">
        <v>506</v>
      </c>
      <c r="D130" s="258">
        <f>D117+D122</f>
        <v>6343728.8099999996</v>
      </c>
      <c r="E130" s="211" t="s">
        <v>209</v>
      </c>
      <c r="K130" s="61" t="s">
        <v>446</v>
      </c>
    </row>
    <row r="131" spans="1:11" ht="90.75" customHeight="1" x14ac:dyDescent="0.2">
      <c r="A131" s="295" t="s">
        <v>5</v>
      </c>
      <c r="B131" s="129" t="s">
        <v>517</v>
      </c>
      <c r="C131" s="294" t="s">
        <v>506</v>
      </c>
      <c r="D131" s="293">
        <f>SUM(D132:D135)</f>
        <v>303038.40999999997</v>
      </c>
      <c r="E131" s="294">
        <v>5</v>
      </c>
    </row>
    <row r="132" spans="1:11" ht="12.75" x14ac:dyDescent="0.2">
      <c r="A132" s="484" t="s">
        <v>121</v>
      </c>
      <c r="B132" s="129" t="s">
        <v>29</v>
      </c>
      <c r="C132" s="485">
        <v>662736.12</v>
      </c>
      <c r="D132" s="486">
        <f>C132*30%</f>
        <v>198820.84</v>
      </c>
      <c r="E132" s="487">
        <v>5</v>
      </c>
    </row>
    <row r="133" spans="1:11" ht="12.75" x14ac:dyDescent="0.2">
      <c r="A133" s="484"/>
      <c r="B133" s="127" t="s">
        <v>518</v>
      </c>
      <c r="C133" s="485"/>
      <c r="D133" s="486"/>
      <c r="E133" s="487"/>
    </row>
    <row r="134" spans="1:11" ht="12.75" x14ac:dyDescent="0.2">
      <c r="A134" s="295" t="s">
        <v>123</v>
      </c>
      <c r="B134" s="127" t="s">
        <v>519</v>
      </c>
      <c r="C134" s="294">
        <v>690182.71</v>
      </c>
      <c r="D134" s="256">
        <v>104217.57</v>
      </c>
      <c r="E134" s="294">
        <v>5</v>
      </c>
    </row>
    <row r="135" spans="1:11" ht="27.75" customHeight="1" x14ac:dyDescent="0.2">
      <c r="A135" s="295" t="s">
        <v>125</v>
      </c>
      <c r="B135" s="184" t="s">
        <v>520</v>
      </c>
      <c r="C135" s="294"/>
      <c r="D135" s="256"/>
      <c r="E135" s="294"/>
    </row>
    <row r="136" spans="1:11" ht="66.75" customHeight="1" x14ac:dyDescent="0.2">
      <c r="A136" s="295" t="s">
        <v>6</v>
      </c>
      <c r="B136" s="129" t="s">
        <v>521</v>
      </c>
      <c r="C136" s="294" t="s">
        <v>506</v>
      </c>
      <c r="D136" s="293">
        <f>SUM(D137:D143)</f>
        <v>1325.47</v>
      </c>
      <c r="E136" s="294">
        <v>5</v>
      </c>
    </row>
    <row r="137" spans="1:11" ht="12.75" x14ac:dyDescent="0.2">
      <c r="A137" s="484" t="s">
        <v>438</v>
      </c>
      <c r="B137" s="129" t="s">
        <v>29</v>
      </c>
      <c r="C137" s="485">
        <f>C132</f>
        <v>662736.12</v>
      </c>
      <c r="D137" s="486">
        <f>C137*0.2%</f>
        <v>1325.47</v>
      </c>
      <c r="E137" s="487">
        <v>5</v>
      </c>
    </row>
    <row r="138" spans="1:11" ht="26.25" customHeight="1" x14ac:dyDescent="0.2">
      <c r="A138" s="484"/>
      <c r="B138" s="128" t="s">
        <v>522</v>
      </c>
      <c r="C138" s="485"/>
      <c r="D138" s="486"/>
      <c r="E138" s="487"/>
    </row>
    <row r="139" spans="1:11" ht="38.25" customHeight="1" x14ac:dyDescent="0.2">
      <c r="A139" s="484"/>
      <c r="B139" s="127" t="s">
        <v>523</v>
      </c>
      <c r="C139" s="485"/>
      <c r="D139" s="486"/>
      <c r="E139" s="487"/>
    </row>
    <row r="140" spans="1:11" ht="27.75" customHeight="1" x14ac:dyDescent="0.2">
      <c r="A140" s="488" t="s">
        <v>439</v>
      </c>
      <c r="B140" s="127" t="s">
        <v>522</v>
      </c>
      <c r="C140" s="487"/>
      <c r="D140" s="487"/>
      <c r="E140" s="487"/>
    </row>
    <row r="141" spans="1:11" ht="37.5" customHeight="1" x14ac:dyDescent="0.2">
      <c r="A141" s="488"/>
      <c r="B141" s="198" t="s">
        <v>550</v>
      </c>
      <c r="C141" s="487"/>
      <c r="D141" s="487"/>
      <c r="E141" s="487"/>
    </row>
    <row r="142" spans="1:11" ht="26.25" customHeight="1" x14ac:dyDescent="0.2">
      <c r="A142" s="488" t="s">
        <v>442</v>
      </c>
      <c r="B142" s="184" t="s">
        <v>522</v>
      </c>
      <c r="C142" s="487"/>
      <c r="D142" s="487"/>
      <c r="E142" s="487"/>
    </row>
    <row r="143" spans="1:11" ht="38.25" customHeight="1" x14ac:dyDescent="0.2">
      <c r="A143" s="488"/>
      <c r="B143" s="198" t="s">
        <v>550</v>
      </c>
      <c r="C143" s="487"/>
      <c r="D143" s="487"/>
      <c r="E143" s="487"/>
    </row>
    <row r="144" spans="1:11" ht="12.75" x14ac:dyDescent="0.2">
      <c r="A144" s="468" t="s">
        <v>505</v>
      </c>
      <c r="B144" s="468"/>
      <c r="C144" s="296" t="s">
        <v>506</v>
      </c>
      <c r="D144" s="259">
        <f>D131+D136</f>
        <v>304363.88</v>
      </c>
      <c r="E144" s="296" t="s">
        <v>209</v>
      </c>
      <c r="K144" s="61" t="s">
        <v>446</v>
      </c>
    </row>
    <row r="145" spans="1:10" ht="12.75" x14ac:dyDescent="0.2">
      <c r="A145" s="535" t="s">
        <v>507</v>
      </c>
      <c r="B145" s="535"/>
      <c r="C145" s="292" t="s">
        <v>506</v>
      </c>
      <c r="D145" s="260">
        <f>D116+D130+D144</f>
        <v>7252623.9100000001</v>
      </c>
      <c r="E145" s="292" t="s">
        <v>209</v>
      </c>
    </row>
    <row r="147" spans="1:10" ht="36.75" customHeight="1" x14ac:dyDescent="0.2">
      <c r="B147" s="534" t="s">
        <v>555</v>
      </c>
      <c r="C147" s="534"/>
      <c r="D147" s="534"/>
      <c r="E147" s="534"/>
      <c r="F147" s="534"/>
    </row>
    <row r="148" spans="1:10" ht="34.5" customHeight="1" x14ac:dyDescent="0.2">
      <c r="B148" s="473" t="s">
        <v>554</v>
      </c>
      <c r="C148" s="473"/>
      <c r="D148" s="473"/>
      <c r="E148" s="473"/>
      <c r="F148" s="473"/>
    </row>
    <row r="149" spans="1:10" x14ac:dyDescent="0.2">
      <c r="B149" s="150"/>
      <c r="C149" s="150"/>
      <c r="D149" s="150"/>
      <c r="E149" s="150"/>
      <c r="F149" s="150"/>
    </row>
    <row r="150" spans="1:10" x14ac:dyDescent="0.2">
      <c r="B150" s="150"/>
      <c r="C150" s="150"/>
      <c r="D150" s="150"/>
      <c r="E150" s="150"/>
      <c r="F150" s="150"/>
    </row>
    <row r="151" spans="1:10" x14ac:dyDescent="0.25">
      <c r="B151" s="482" t="s">
        <v>525</v>
      </c>
      <c r="C151" s="482"/>
      <c r="D151" s="482"/>
      <c r="E151" s="482"/>
      <c r="F151" s="482"/>
    </row>
    <row r="152" spans="1:10" x14ac:dyDescent="0.25">
      <c r="B152" s="131" t="s">
        <v>526</v>
      </c>
      <c r="C152" s="483"/>
      <c r="D152" s="483"/>
      <c r="E152" s="483"/>
      <c r="F152" s="483"/>
      <c r="G152" s="199"/>
    </row>
    <row r="154" spans="1:10" s="195" customFormat="1" ht="51" x14ac:dyDescent="0.2">
      <c r="A154" s="143" t="s">
        <v>208</v>
      </c>
      <c r="B154" s="135" t="s">
        <v>0</v>
      </c>
      <c r="C154" s="135" t="s">
        <v>213</v>
      </c>
      <c r="D154" s="135" t="s">
        <v>218</v>
      </c>
      <c r="E154" s="294" t="s">
        <v>547</v>
      </c>
      <c r="F154" s="135" t="s">
        <v>502</v>
      </c>
      <c r="G154" s="194"/>
      <c r="H154" s="194"/>
      <c r="I154" s="188"/>
      <c r="J154" s="189"/>
    </row>
    <row r="155" spans="1:10" ht="12.75" x14ac:dyDescent="0.2">
      <c r="A155" s="133">
        <v>1</v>
      </c>
      <c r="B155" s="126">
        <v>2</v>
      </c>
      <c r="C155" s="126">
        <v>3</v>
      </c>
      <c r="D155" s="126">
        <v>4</v>
      </c>
      <c r="E155" s="126">
        <v>5</v>
      </c>
      <c r="F155" s="126">
        <v>6</v>
      </c>
    </row>
    <row r="156" spans="1:10" ht="12.75" x14ac:dyDescent="0.2">
      <c r="A156" s="133">
        <v>1</v>
      </c>
      <c r="B156" s="184"/>
      <c r="C156" s="184"/>
      <c r="D156" s="294"/>
      <c r="E156" s="256">
        <f>C156*D156</f>
        <v>0</v>
      </c>
      <c r="F156" s="294"/>
    </row>
    <row r="157" spans="1:10" ht="12.75" x14ac:dyDescent="0.2">
      <c r="A157" s="133">
        <v>2</v>
      </c>
      <c r="B157" s="184"/>
      <c r="C157" s="184"/>
      <c r="D157" s="294"/>
      <c r="E157" s="256">
        <f>C157*D157</f>
        <v>0</v>
      </c>
      <c r="F157" s="294"/>
    </row>
    <row r="158" spans="1:10" ht="12.75" x14ac:dyDescent="0.2">
      <c r="A158" s="475" t="s">
        <v>505</v>
      </c>
      <c r="B158" s="475"/>
      <c r="C158" s="215" t="s">
        <v>506</v>
      </c>
      <c r="D158" s="215" t="s">
        <v>506</v>
      </c>
      <c r="E158" s="257">
        <f>SUM(E156:E157)</f>
        <v>0</v>
      </c>
      <c r="F158" s="215" t="s">
        <v>506</v>
      </c>
    </row>
    <row r="159" spans="1:10" ht="12.75" x14ac:dyDescent="0.2">
      <c r="A159" s="133">
        <v>1</v>
      </c>
      <c r="B159" s="184"/>
      <c r="C159" s="184"/>
      <c r="D159" s="294"/>
      <c r="E159" s="256">
        <v>0</v>
      </c>
      <c r="F159" s="294"/>
    </row>
    <row r="160" spans="1:10" ht="12.75" x14ac:dyDescent="0.2">
      <c r="A160" s="133">
        <v>2</v>
      </c>
      <c r="B160" s="184"/>
      <c r="C160" s="184"/>
      <c r="D160" s="294"/>
      <c r="E160" s="256">
        <f>C160*D160</f>
        <v>0</v>
      </c>
      <c r="F160" s="294"/>
    </row>
    <row r="161" spans="1:11" ht="12.75" x14ac:dyDescent="0.2">
      <c r="A161" s="476" t="s">
        <v>505</v>
      </c>
      <c r="B161" s="476"/>
      <c r="C161" s="211" t="s">
        <v>506</v>
      </c>
      <c r="D161" s="211" t="s">
        <v>506</v>
      </c>
      <c r="E161" s="258">
        <f>SUM(E159:E160)</f>
        <v>0</v>
      </c>
      <c r="F161" s="211" t="s">
        <v>506</v>
      </c>
    </row>
    <row r="162" spans="1:11" ht="12.75" x14ac:dyDescent="0.2">
      <c r="A162" s="133">
        <v>1</v>
      </c>
      <c r="B162" s="184"/>
      <c r="C162" s="184"/>
      <c r="D162" s="294"/>
      <c r="E162" s="256">
        <f>C162*D162</f>
        <v>0</v>
      </c>
      <c r="F162" s="294"/>
    </row>
    <row r="163" spans="1:11" ht="12.75" x14ac:dyDescent="0.2">
      <c r="A163" s="133">
        <v>2</v>
      </c>
      <c r="B163" s="184"/>
      <c r="C163" s="184"/>
      <c r="D163" s="294"/>
      <c r="E163" s="256">
        <f>C163*D163</f>
        <v>0</v>
      </c>
      <c r="F163" s="294"/>
    </row>
    <row r="164" spans="1:11" ht="12.75" x14ac:dyDescent="0.2">
      <c r="A164" s="471" t="s">
        <v>505</v>
      </c>
      <c r="B164" s="471"/>
      <c r="C164" s="296" t="s">
        <v>506</v>
      </c>
      <c r="D164" s="296" t="s">
        <v>506</v>
      </c>
      <c r="E164" s="259">
        <f>SUM(E162,E163)</f>
        <v>0</v>
      </c>
      <c r="F164" s="296" t="s">
        <v>506</v>
      </c>
    </row>
    <row r="165" spans="1:11" ht="12.75" x14ac:dyDescent="0.2">
      <c r="A165" s="481" t="s">
        <v>507</v>
      </c>
      <c r="B165" s="481"/>
      <c r="C165" s="130" t="s">
        <v>506</v>
      </c>
      <c r="D165" s="130" t="s">
        <v>506</v>
      </c>
      <c r="E165" s="280">
        <f>E158+E161+E164</f>
        <v>0</v>
      </c>
      <c r="F165" s="130" t="s">
        <v>209</v>
      </c>
    </row>
    <row r="168" spans="1:11" x14ac:dyDescent="0.2">
      <c r="B168" s="503" t="s">
        <v>527</v>
      </c>
      <c r="C168" s="503"/>
      <c r="D168" s="503"/>
      <c r="E168" s="503"/>
      <c r="F168" s="503"/>
      <c r="G168" s="503"/>
    </row>
    <row r="169" spans="1:11" x14ac:dyDescent="0.2">
      <c r="B169" s="291" t="s">
        <v>528</v>
      </c>
      <c r="C169" s="483" t="s">
        <v>577</v>
      </c>
      <c r="D169" s="483"/>
      <c r="E169" s="483"/>
      <c r="F169" s="483"/>
      <c r="G169" s="483"/>
    </row>
    <row r="171" spans="1:11" s="195" customFormat="1" ht="76.5" x14ac:dyDescent="0.2">
      <c r="A171" s="143" t="s">
        <v>208</v>
      </c>
      <c r="B171" s="135" t="s">
        <v>210</v>
      </c>
      <c r="C171" s="135" t="s">
        <v>214</v>
      </c>
      <c r="D171" s="135" t="s">
        <v>215</v>
      </c>
      <c r="E171" s="294" t="s">
        <v>548</v>
      </c>
      <c r="F171" s="135" t="s">
        <v>502</v>
      </c>
      <c r="G171" s="194"/>
      <c r="H171" s="194"/>
      <c r="I171" s="188"/>
      <c r="J171" s="189"/>
    </row>
    <row r="172" spans="1:11" ht="12.75" x14ac:dyDescent="0.2">
      <c r="A172" s="133">
        <v>1</v>
      </c>
      <c r="B172" s="126">
        <v>2</v>
      </c>
      <c r="C172" s="126">
        <v>3</v>
      </c>
      <c r="D172" s="126">
        <v>4</v>
      </c>
      <c r="E172" s="126">
        <v>5</v>
      </c>
      <c r="F172" s="126">
        <v>6</v>
      </c>
    </row>
    <row r="173" spans="1:11" ht="14.25" customHeight="1" x14ac:dyDescent="0.2">
      <c r="A173" s="133">
        <v>1</v>
      </c>
      <c r="B173" s="98" t="s">
        <v>216</v>
      </c>
      <c r="C173" s="178">
        <v>18666666.66</v>
      </c>
      <c r="D173" s="294">
        <v>1.5</v>
      </c>
      <c r="E173" s="256">
        <f>C173*D173/100</f>
        <v>280000</v>
      </c>
      <c r="F173" s="294">
        <v>2</v>
      </c>
      <c r="K173" s="61" t="s">
        <v>447</v>
      </c>
    </row>
    <row r="174" spans="1:11" ht="14.25" customHeight="1" x14ac:dyDescent="0.2">
      <c r="A174" s="133">
        <v>2</v>
      </c>
      <c r="B174" s="97" t="s">
        <v>494</v>
      </c>
      <c r="C174" s="178"/>
      <c r="D174" s="294"/>
      <c r="E174" s="256">
        <f>C174*D174/100</f>
        <v>0</v>
      </c>
      <c r="F174" s="294"/>
      <c r="K174" s="61"/>
    </row>
    <row r="175" spans="1:11" ht="14.25" customHeight="1" x14ac:dyDescent="0.2">
      <c r="A175" s="133">
        <v>3</v>
      </c>
      <c r="B175" s="98" t="s">
        <v>217</v>
      </c>
      <c r="C175" s="178"/>
      <c r="D175" s="294"/>
      <c r="E175" s="256">
        <f>C175*D175/100</f>
        <v>0</v>
      </c>
      <c r="F175" s="294"/>
      <c r="K175" s="61" t="s">
        <v>448</v>
      </c>
    </row>
    <row r="176" spans="1:11" ht="12.75" x14ac:dyDescent="0.2">
      <c r="A176" s="133">
        <v>4</v>
      </c>
      <c r="B176" s="98"/>
      <c r="C176" s="178"/>
      <c r="D176" s="294"/>
      <c r="E176" s="256">
        <f t="shared" ref="E176:E177" si="3">C176*D176/100</f>
        <v>0</v>
      </c>
      <c r="F176" s="294"/>
      <c r="K176" s="61" t="s">
        <v>449</v>
      </c>
    </row>
    <row r="177" spans="1:11" ht="12.75" x14ac:dyDescent="0.2">
      <c r="A177" s="133">
        <v>5</v>
      </c>
      <c r="B177" s="228"/>
      <c r="C177" s="178"/>
      <c r="D177" s="294"/>
      <c r="E177" s="256">
        <f t="shared" si="3"/>
        <v>0</v>
      </c>
      <c r="F177" s="294"/>
      <c r="K177" s="61" t="s">
        <v>450</v>
      </c>
    </row>
    <row r="178" spans="1:11" ht="12.75" customHeight="1" x14ac:dyDescent="0.2">
      <c r="A178" s="525" t="s">
        <v>505</v>
      </c>
      <c r="B178" s="526"/>
      <c r="C178" s="216" t="s">
        <v>506</v>
      </c>
      <c r="D178" s="215" t="s">
        <v>506</v>
      </c>
      <c r="E178" s="257">
        <f>SUM(E173:E177)</f>
        <v>280000</v>
      </c>
      <c r="F178" s="215" t="s">
        <v>506</v>
      </c>
      <c r="K178" s="61"/>
    </row>
    <row r="179" spans="1:11" ht="13.5" customHeight="1" x14ac:dyDescent="0.2">
      <c r="A179" s="133">
        <v>1</v>
      </c>
      <c r="B179" s="98" t="s">
        <v>216</v>
      </c>
      <c r="C179" s="133">
        <v>78288682</v>
      </c>
      <c r="D179" s="133">
        <v>1.5</v>
      </c>
      <c r="E179" s="256">
        <v>1174330.23</v>
      </c>
      <c r="F179" s="294">
        <v>4</v>
      </c>
      <c r="K179" s="61" t="s">
        <v>447</v>
      </c>
    </row>
    <row r="180" spans="1:11" ht="13.5" customHeight="1" x14ac:dyDescent="0.2">
      <c r="A180" s="133">
        <v>2</v>
      </c>
      <c r="B180" s="97" t="s">
        <v>494</v>
      </c>
      <c r="C180" s="133"/>
      <c r="D180" s="133"/>
      <c r="E180" s="256">
        <f>C180*D180/100</f>
        <v>0</v>
      </c>
      <c r="F180" s="294"/>
      <c r="K180" s="61"/>
    </row>
    <row r="181" spans="1:11" ht="13.5" customHeight="1" x14ac:dyDescent="0.2">
      <c r="A181" s="133">
        <v>3</v>
      </c>
      <c r="B181" s="98" t="s">
        <v>217</v>
      </c>
      <c r="C181" s="133"/>
      <c r="D181" s="133"/>
      <c r="E181" s="256">
        <f t="shared" ref="E181:E182" si="4">C181*D181/100</f>
        <v>0</v>
      </c>
      <c r="F181" s="294"/>
      <c r="K181" s="61" t="s">
        <v>448</v>
      </c>
    </row>
    <row r="182" spans="1:11" ht="12.75" x14ac:dyDescent="0.2">
      <c r="A182" s="133">
        <v>4</v>
      </c>
      <c r="B182" s="98"/>
      <c r="C182" s="133"/>
      <c r="D182" s="133"/>
      <c r="E182" s="256">
        <f t="shared" si="4"/>
        <v>0</v>
      </c>
      <c r="F182" s="294"/>
    </row>
    <row r="183" spans="1:11" ht="12.75" customHeight="1" x14ac:dyDescent="0.2">
      <c r="A183" s="519" t="s">
        <v>505</v>
      </c>
      <c r="B183" s="520"/>
      <c r="C183" s="227" t="s">
        <v>506</v>
      </c>
      <c r="D183" s="211" t="s">
        <v>506</v>
      </c>
      <c r="E183" s="258">
        <f>SUM(E179:E182)</f>
        <v>1174330.23</v>
      </c>
      <c r="F183" s="211" t="s">
        <v>506</v>
      </c>
      <c r="K183" s="61"/>
    </row>
    <row r="184" spans="1:11" ht="12.75" x14ac:dyDescent="0.2">
      <c r="A184" s="133">
        <v>1</v>
      </c>
      <c r="B184" s="184"/>
      <c r="C184" s="236"/>
      <c r="D184" s="294"/>
      <c r="E184" s="256">
        <f>C184*D184/100</f>
        <v>0</v>
      </c>
      <c r="F184" s="294"/>
    </row>
    <row r="185" spans="1:11" ht="12.75" x14ac:dyDescent="0.2">
      <c r="A185" s="133">
        <v>2</v>
      </c>
      <c r="B185" s="184"/>
      <c r="C185" s="236"/>
      <c r="D185" s="294"/>
      <c r="E185" s="256">
        <f t="shared" ref="E185:E186" si="5">C185*D185/100</f>
        <v>0</v>
      </c>
      <c r="F185" s="294"/>
    </row>
    <row r="186" spans="1:11" ht="12.75" x14ac:dyDescent="0.2">
      <c r="A186" s="133">
        <v>3</v>
      </c>
      <c r="B186" s="184"/>
      <c r="C186" s="236"/>
      <c r="D186" s="294"/>
      <c r="E186" s="256">
        <f t="shared" si="5"/>
        <v>0</v>
      </c>
      <c r="F186" s="294"/>
    </row>
    <row r="187" spans="1:11" ht="12.75" customHeight="1" x14ac:dyDescent="0.2">
      <c r="A187" s="521" t="s">
        <v>505</v>
      </c>
      <c r="B187" s="522"/>
      <c r="C187" s="145" t="s">
        <v>506</v>
      </c>
      <c r="D187" s="296" t="s">
        <v>506</v>
      </c>
      <c r="E187" s="259">
        <f>SUM(E184:E186)</f>
        <v>0</v>
      </c>
      <c r="F187" s="296" t="s">
        <v>506</v>
      </c>
      <c r="K187" s="61"/>
    </row>
    <row r="188" spans="1:11" ht="12.75" x14ac:dyDescent="0.2">
      <c r="A188" s="523" t="s">
        <v>507</v>
      </c>
      <c r="B188" s="524"/>
      <c r="C188" s="146" t="s">
        <v>506</v>
      </c>
      <c r="D188" s="292" t="s">
        <v>506</v>
      </c>
      <c r="E188" s="260">
        <f>E178+E183+E187</f>
        <v>1454330.23</v>
      </c>
      <c r="F188" s="292" t="s">
        <v>209</v>
      </c>
    </row>
    <row r="191" spans="1:11" x14ac:dyDescent="0.2">
      <c r="B191" s="480" t="s">
        <v>529</v>
      </c>
      <c r="C191" s="480"/>
      <c r="D191" s="480"/>
      <c r="E191" s="480"/>
      <c r="F191" s="480"/>
      <c r="G191" s="480"/>
      <c r="H191" s="480"/>
      <c r="I191" s="480"/>
    </row>
    <row r="192" spans="1:11" x14ac:dyDescent="0.2">
      <c r="B192" s="289" t="s">
        <v>528</v>
      </c>
      <c r="C192" s="483">
        <v>810</v>
      </c>
      <c r="D192" s="483"/>
      <c r="E192" s="483"/>
      <c r="F192" s="483"/>
      <c r="G192" s="483"/>
      <c r="H192" s="200"/>
    </row>
    <row r="194" spans="1:8" ht="51" x14ac:dyDescent="0.2">
      <c r="A194" s="142" t="s">
        <v>208</v>
      </c>
      <c r="B194" s="294" t="s">
        <v>0</v>
      </c>
      <c r="C194" s="294" t="s">
        <v>213</v>
      </c>
      <c r="D194" s="294" t="s">
        <v>218</v>
      </c>
      <c r="E194" s="294" t="s">
        <v>549</v>
      </c>
      <c r="F194" s="294" t="s">
        <v>502</v>
      </c>
    </row>
    <row r="195" spans="1:8" ht="12.75" x14ac:dyDescent="0.2">
      <c r="A195" s="133">
        <v>1</v>
      </c>
      <c r="B195" s="126">
        <v>2</v>
      </c>
      <c r="C195" s="126">
        <v>3</v>
      </c>
      <c r="D195" s="126">
        <v>4</v>
      </c>
      <c r="E195" s="126">
        <v>5</v>
      </c>
      <c r="F195" s="126">
        <v>6</v>
      </c>
    </row>
    <row r="196" spans="1:8" ht="12.75" x14ac:dyDescent="0.2">
      <c r="A196" s="133">
        <v>1</v>
      </c>
      <c r="B196" s="184"/>
      <c r="C196" s="184"/>
      <c r="D196" s="294"/>
      <c r="E196" s="274">
        <f>C196*D196</f>
        <v>0</v>
      </c>
      <c r="F196" s="294"/>
    </row>
    <row r="197" spans="1:8" ht="12.75" x14ac:dyDescent="0.2">
      <c r="A197" s="133">
        <v>2</v>
      </c>
      <c r="B197" s="184"/>
      <c r="C197" s="184"/>
      <c r="D197" s="294"/>
      <c r="E197" s="274">
        <f>C197*D197</f>
        <v>0</v>
      </c>
      <c r="F197" s="294"/>
    </row>
    <row r="198" spans="1:8" ht="12.75" x14ac:dyDescent="0.2">
      <c r="A198" s="475" t="s">
        <v>505</v>
      </c>
      <c r="B198" s="475"/>
      <c r="C198" s="215" t="s">
        <v>506</v>
      </c>
      <c r="D198" s="215" t="s">
        <v>506</v>
      </c>
      <c r="E198" s="275">
        <f>SUM(E196,E197)</f>
        <v>0</v>
      </c>
      <c r="F198" s="215" t="s">
        <v>506</v>
      </c>
    </row>
    <row r="199" spans="1:8" ht="12.75" x14ac:dyDescent="0.2">
      <c r="A199" s="133">
        <v>1</v>
      </c>
      <c r="B199" s="184"/>
      <c r="C199" s="184"/>
      <c r="D199" s="294"/>
      <c r="E199" s="274">
        <f>C199*D199</f>
        <v>0</v>
      </c>
      <c r="F199" s="294"/>
    </row>
    <row r="200" spans="1:8" ht="12.75" x14ac:dyDescent="0.2">
      <c r="A200" s="133">
        <v>2</v>
      </c>
      <c r="B200" s="184"/>
      <c r="C200" s="184"/>
      <c r="D200" s="294"/>
      <c r="E200" s="274">
        <f>C200*D200</f>
        <v>0</v>
      </c>
      <c r="F200" s="294"/>
    </row>
    <row r="201" spans="1:8" ht="12.75" x14ac:dyDescent="0.2">
      <c r="A201" s="476" t="s">
        <v>505</v>
      </c>
      <c r="B201" s="476"/>
      <c r="C201" s="211" t="s">
        <v>506</v>
      </c>
      <c r="D201" s="211" t="s">
        <v>506</v>
      </c>
      <c r="E201" s="276">
        <f>SUM(E199,E200)</f>
        <v>0</v>
      </c>
      <c r="F201" s="211" t="s">
        <v>506</v>
      </c>
    </row>
    <row r="202" spans="1:8" ht="12.75" x14ac:dyDescent="0.2">
      <c r="A202" s="133">
        <v>1</v>
      </c>
      <c r="B202" s="184"/>
      <c r="C202" s="184"/>
      <c r="D202" s="294"/>
      <c r="E202" s="274">
        <f>C202*D202</f>
        <v>0</v>
      </c>
      <c r="F202" s="294"/>
    </row>
    <row r="203" spans="1:8" ht="12.75" x14ac:dyDescent="0.2">
      <c r="A203" s="133">
        <v>2</v>
      </c>
      <c r="B203" s="184"/>
      <c r="C203" s="184"/>
      <c r="D203" s="294"/>
      <c r="E203" s="274">
        <f>C203*D203</f>
        <v>0</v>
      </c>
      <c r="F203" s="294"/>
    </row>
    <row r="204" spans="1:8" ht="12.75" x14ac:dyDescent="0.2">
      <c r="A204" s="471" t="s">
        <v>505</v>
      </c>
      <c r="B204" s="471"/>
      <c r="C204" s="296" t="s">
        <v>506</v>
      </c>
      <c r="D204" s="296" t="s">
        <v>506</v>
      </c>
      <c r="E204" s="277">
        <f>SUM(E202,E203)</f>
        <v>0</v>
      </c>
      <c r="F204" s="296" t="s">
        <v>506</v>
      </c>
    </row>
    <row r="205" spans="1:8" ht="12.75" x14ac:dyDescent="0.2">
      <c r="A205" s="472" t="s">
        <v>507</v>
      </c>
      <c r="B205" s="472"/>
      <c r="C205" s="292" t="s">
        <v>506</v>
      </c>
      <c r="D205" s="292" t="s">
        <v>506</v>
      </c>
      <c r="E205" s="278">
        <f>E198+E201+E204</f>
        <v>0</v>
      </c>
      <c r="F205" s="292" t="s">
        <v>209</v>
      </c>
    </row>
    <row r="208" spans="1:8" x14ac:dyDescent="0.25">
      <c r="B208" s="482" t="s">
        <v>530</v>
      </c>
      <c r="C208" s="482"/>
      <c r="D208" s="482"/>
      <c r="E208" s="482"/>
      <c r="F208" s="482"/>
      <c r="G208" s="482"/>
      <c r="H208" s="482"/>
    </row>
    <row r="209" spans="1:10" x14ac:dyDescent="0.2">
      <c r="B209" s="132" t="s">
        <v>526</v>
      </c>
      <c r="C209" s="483">
        <v>831</v>
      </c>
      <c r="D209" s="483"/>
      <c r="E209" s="483"/>
      <c r="F209" s="483"/>
      <c r="G209" s="483"/>
    </row>
    <row r="211" spans="1:10" s="204" customFormat="1" ht="51" x14ac:dyDescent="0.2">
      <c r="A211" s="142" t="s">
        <v>208</v>
      </c>
      <c r="B211" s="294" t="s">
        <v>0</v>
      </c>
      <c r="C211" s="294" t="s">
        <v>533</v>
      </c>
      <c r="D211" s="294" t="s">
        <v>218</v>
      </c>
      <c r="E211" s="294" t="s">
        <v>547</v>
      </c>
      <c r="F211" s="294" t="s">
        <v>502</v>
      </c>
      <c r="G211" s="201"/>
      <c r="H211" s="201"/>
      <c r="I211" s="202"/>
      <c r="J211" s="203"/>
    </row>
    <row r="212" spans="1:10" ht="12.75" x14ac:dyDescent="0.2">
      <c r="A212" s="174">
        <v>1</v>
      </c>
      <c r="B212" s="134">
        <v>2</v>
      </c>
      <c r="C212" s="134">
        <v>3</v>
      </c>
      <c r="D212" s="134">
        <v>4</v>
      </c>
      <c r="E212" s="134">
        <v>5</v>
      </c>
      <c r="F212" s="134">
        <v>6</v>
      </c>
    </row>
    <row r="213" spans="1:10" ht="12.75" x14ac:dyDescent="0.2">
      <c r="A213" s="133">
        <v>1</v>
      </c>
      <c r="B213" s="184"/>
      <c r="C213" s="184"/>
      <c r="D213" s="294"/>
      <c r="E213" s="256">
        <f>C213*D213</f>
        <v>0</v>
      </c>
      <c r="F213" s="294"/>
    </row>
    <row r="214" spans="1:10" ht="12.75" x14ac:dyDescent="0.2">
      <c r="A214" s="133">
        <v>2</v>
      </c>
      <c r="B214" s="184"/>
      <c r="C214" s="184"/>
      <c r="D214" s="294"/>
      <c r="E214" s="256">
        <f t="shared" ref="E214:E216" si="6">C214*D214</f>
        <v>0</v>
      </c>
      <c r="F214" s="294"/>
    </row>
    <row r="215" spans="1:10" ht="12.75" x14ac:dyDescent="0.2">
      <c r="A215" s="133">
        <v>3</v>
      </c>
      <c r="B215" s="184"/>
      <c r="C215" s="184"/>
      <c r="D215" s="294"/>
      <c r="E215" s="256">
        <f t="shared" si="6"/>
        <v>0</v>
      </c>
      <c r="F215" s="294"/>
    </row>
    <row r="216" spans="1:10" ht="12.75" x14ac:dyDescent="0.2">
      <c r="A216" s="133">
        <v>4</v>
      </c>
      <c r="B216" s="184"/>
      <c r="C216" s="184"/>
      <c r="D216" s="294"/>
      <c r="E216" s="256">
        <f t="shared" si="6"/>
        <v>0</v>
      </c>
      <c r="F216" s="294"/>
    </row>
    <row r="217" spans="1:10" ht="12.75" x14ac:dyDescent="0.2">
      <c r="A217" s="475" t="s">
        <v>505</v>
      </c>
      <c r="B217" s="475"/>
      <c r="C217" s="215" t="s">
        <v>506</v>
      </c>
      <c r="D217" s="215" t="s">
        <v>506</v>
      </c>
      <c r="E217" s="257">
        <f>SUM(E213:E216)</f>
        <v>0</v>
      </c>
      <c r="F217" s="215" t="s">
        <v>506</v>
      </c>
    </row>
    <row r="218" spans="1:10" ht="12.75" x14ac:dyDescent="0.2">
      <c r="A218" s="133">
        <v>1</v>
      </c>
      <c r="B218" s="184"/>
      <c r="C218" s="294"/>
      <c r="D218" s="294"/>
      <c r="E218" s="256">
        <f>C218*D218</f>
        <v>0</v>
      </c>
      <c r="F218" s="294"/>
    </row>
    <row r="219" spans="1:10" ht="12.75" x14ac:dyDescent="0.2">
      <c r="A219" s="133">
        <v>2</v>
      </c>
      <c r="B219" s="184"/>
      <c r="C219" s="294"/>
      <c r="D219" s="294"/>
      <c r="E219" s="256">
        <f t="shared" ref="E219:E221" si="7">C219*D219</f>
        <v>0</v>
      </c>
      <c r="F219" s="294"/>
    </row>
    <row r="220" spans="1:10" ht="12.75" x14ac:dyDescent="0.2">
      <c r="A220" s="133">
        <v>3</v>
      </c>
      <c r="B220" s="184"/>
      <c r="C220" s="184"/>
      <c r="D220" s="294"/>
      <c r="E220" s="256">
        <f t="shared" si="7"/>
        <v>0</v>
      </c>
      <c r="F220" s="294"/>
    </row>
    <row r="221" spans="1:10" ht="12.75" x14ac:dyDescent="0.2">
      <c r="A221" s="133">
        <v>4</v>
      </c>
      <c r="B221" s="184"/>
      <c r="C221" s="184"/>
      <c r="D221" s="294"/>
      <c r="E221" s="256">
        <f t="shared" si="7"/>
        <v>0</v>
      </c>
      <c r="F221" s="294"/>
    </row>
    <row r="222" spans="1:10" ht="12.75" x14ac:dyDescent="0.2">
      <c r="A222" s="476" t="s">
        <v>505</v>
      </c>
      <c r="B222" s="476"/>
      <c r="C222" s="211" t="s">
        <v>506</v>
      </c>
      <c r="D222" s="211" t="s">
        <v>506</v>
      </c>
      <c r="E222" s="258">
        <f>SUM(E218:E221)</f>
        <v>0</v>
      </c>
      <c r="F222" s="211" t="s">
        <v>506</v>
      </c>
    </row>
    <row r="223" spans="1:10" ht="12.75" x14ac:dyDescent="0.2">
      <c r="A223" s="133">
        <v>1</v>
      </c>
      <c r="B223" s="184"/>
      <c r="C223" s="294"/>
      <c r="D223" s="294"/>
      <c r="E223" s="256">
        <f>C223*D223</f>
        <v>0</v>
      </c>
      <c r="F223" s="294"/>
    </row>
    <row r="224" spans="1:10" ht="12.75" x14ac:dyDescent="0.2">
      <c r="A224" s="133">
        <v>2</v>
      </c>
      <c r="B224" s="184"/>
      <c r="C224" s="294"/>
      <c r="D224" s="294"/>
      <c r="E224" s="256">
        <f t="shared" ref="E224:E226" si="8">C224*D224</f>
        <v>0</v>
      </c>
      <c r="F224" s="294"/>
    </row>
    <row r="225" spans="1:7" ht="12.75" x14ac:dyDescent="0.2">
      <c r="A225" s="133">
        <v>3</v>
      </c>
      <c r="B225" s="184"/>
      <c r="C225" s="184"/>
      <c r="D225" s="294"/>
      <c r="E225" s="256">
        <f t="shared" si="8"/>
        <v>0</v>
      </c>
      <c r="F225" s="294"/>
    </row>
    <row r="226" spans="1:7" ht="12.75" x14ac:dyDescent="0.2">
      <c r="A226" s="133">
        <v>4</v>
      </c>
      <c r="B226" s="184"/>
      <c r="C226" s="184"/>
      <c r="D226" s="294"/>
      <c r="E226" s="256">
        <f t="shared" si="8"/>
        <v>0</v>
      </c>
      <c r="F226" s="294"/>
    </row>
    <row r="227" spans="1:7" ht="12.75" x14ac:dyDescent="0.2">
      <c r="A227" s="471" t="s">
        <v>505</v>
      </c>
      <c r="B227" s="471"/>
      <c r="C227" s="296" t="s">
        <v>506</v>
      </c>
      <c r="D227" s="296" t="s">
        <v>506</v>
      </c>
      <c r="E227" s="259">
        <f>SUM(E223:E226)</f>
        <v>0</v>
      </c>
      <c r="F227" s="296" t="s">
        <v>506</v>
      </c>
    </row>
    <row r="228" spans="1:7" ht="12.75" x14ac:dyDescent="0.2">
      <c r="A228" s="472" t="s">
        <v>507</v>
      </c>
      <c r="B228" s="472"/>
      <c r="C228" s="292" t="s">
        <v>506</v>
      </c>
      <c r="D228" s="292" t="s">
        <v>506</v>
      </c>
      <c r="E228" s="260">
        <f>E217+E222+E227</f>
        <v>0</v>
      </c>
      <c r="F228" s="292" t="s">
        <v>209</v>
      </c>
    </row>
    <row r="231" spans="1:7" x14ac:dyDescent="0.25">
      <c r="B231" s="482" t="s">
        <v>531</v>
      </c>
      <c r="C231" s="482"/>
      <c r="D231" s="482"/>
      <c r="E231" s="482"/>
      <c r="F231" s="482"/>
      <c r="G231" s="482"/>
    </row>
    <row r="232" spans="1:7" x14ac:dyDescent="0.25">
      <c r="B232" s="131" t="s">
        <v>526</v>
      </c>
      <c r="C232" s="483" t="s">
        <v>578</v>
      </c>
      <c r="D232" s="483"/>
      <c r="E232" s="483"/>
      <c r="F232" s="483"/>
      <c r="G232" s="483"/>
    </row>
    <row r="234" spans="1:7" x14ac:dyDescent="0.25">
      <c r="B234" s="482" t="s">
        <v>532</v>
      </c>
      <c r="C234" s="482"/>
      <c r="D234" s="482"/>
      <c r="E234" s="482"/>
      <c r="F234" s="482"/>
    </row>
    <row r="236" spans="1:7" ht="51" x14ac:dyDescent="0.2">
      <c r="A236" s="142" t="s">
        <v>208</v>
      </c>
      <c r="B236" s="294" t="s">
        <v>210</v>
      </c>
      <c r="C236" s="294" t="s">
        <v>219</v>
      </c>
      <c r="D236" s="294" t="s">
        <v>220</v>
      </c>
      <c r="E236" s="294" t="s">
        <v>221</v>
      </c>
      <c r="F236" s="294" t="s">
        <v>512</v>
      </c>
      <c r="G236" s="294" t="s">
        <v>502</v>
      </c>
    </row>
    <row r="237" spans="1:7" ht="12.75" x14ac:dyDescent="0.2">
      <c r="A237" s="133">
        <v>1</v>
      </c>
      <c r="B237" s="126">
        <v>2</v>
      </c>
      <c r="C237" s="126">
        <v>3</v>
      </c>
      <c r="D237" s="126">
        <v>4</v>
      </c>
      <c r="E237" s="126">
        <v>5</v>
      </c>
      <c r="F237" s="126">
        <v>6</v>
      </c>
      <c r="G237" s="126">
        <v>7</v>
      </c>
    </row>
    <row r="238" spans="1:7" ht="12.75" x14ac:dyDescent="0.2">
      <c r="A238" s="133">
        <v>1</v>
      </c>
      <c r="B238" s="184" t="s">
        <v>620</v>
      </c>
      <c r="C238" s="133">
        <v>3</v>
      </c>
      <c r="D238" s="133">
        <v>3</v>
      </c>
      <c r="E238" s="256">
        <v>822.2</v>
      </c>
      <c r="F238" s="256">
        <f>C238*D238*E238-0.2</f>
        <v>7399.6</v>
      </c>
      <c r="G238" s="184">
        <v>2</v>
      </c>
    </row>
    <row r="239" spans="1:7" ht="12.75" x14ac:dyDescent="0.2">
      <c r="A239" s="133">
        <v>2</v>
      </c>
      <c r="B239" s="184" t="s">
        <v>621</v>
      </c>
      <c r="C239" s="133">
        <v>1</v>
      </c>
      <c r="D239" s="133">
        <v>3</v>
      </c>
      <c r="E239" s="256">
        <v>4200</v>
      </c>
      <c r="F239" s="256">
        <f t="shared" ref="F239:F240" si="9">C239*D239*E239</f>
        <v>12600</v>
      </c>
      <c r="G239" s="184">
        <v>2</v>
      </c>
    </row>
    <row r="240" spans="1:7" ht="12.75" x14ac:dyDescent="0.2">
      <c r="A240" s="133">
        <v>3</v>
      </c>
      <c r="B240" s="184"/>
      <c r="C240" s="133"/>
      <c r="D240" s="133"/>
      <c r="E240" s="256"/>
      <c r="F240" s="256">
        <f t="shared" si="9"/>
        <v>0</v>
      </c>
      <c r="G240" s="184"/>
    </row>
    <row r="241" spans="1:10" ht="12.75" x14ac:dyDescent="0.2">
      <c r="A241" s="475" t="s">
        <v>505</v>
      </c>
      <c r="B241" s="475"/>
      <c r="C241" s="215" t="s">
        <v>506</v>
      </c>
      <c r="D241" s="215" t="s">
        <v>506</v>
      </c>
      <c r="E241" s="215" t="s">
        <v>506</v>
      </c>
      <c r="F241" s="257">
        <f>SUM(F238:F240)</f>
        <v>19999.599999999999</v>
      </c>
      <c r="G241" s="215" t="s">
        <v>506</v>
      </c>
    </row>
    <row r="242" spans="1:10" ht="12.75" x14ac:dyDescent="0.2">
      <c r="A242" s="133">
        <v>1</v>
      </c>
      <c r="B242" s="184" t="s">
        <v>620</v>
      </c>
      <c r="C242" s="133">
        <v>3</v>
      </c>
      <c r="D242" s="133">
        <v>10</v>
      </c>
      <c r="E242" s="256">
        <v>813.34</v>
      </c>
      <c r="F242" s="256">
        <f>C242*D242*E242+0.2</f>
        <v>24400.400000000001</v>
      </c>
      <c r="G242" s="184">
        <v>4</v>
      </c>
    </row>
    <row r="243" spans="1:10" ht="12.75" x14ac:dyDescent="0.2">
      <c r="A243" s="133">
        <v>2</v>
      </c>
      <c r="B243" s="184" t="s">
        <v>621</v>
      </c>
      <c r="C243" s="133">
        <v>1</v>
      </c>
      <c r="D243" s="133">
        <v>10</v>
      </c>
      <c r="E243" s="256">
        <v>4200</v>
      </c>
      <c r="F243" s="256">
        <f t="shared" ref="F243:F244" si="10">C243*D243*E243</f>
        <v>42000</v>
      </c>
      <c r="G243" s="184">
        <v>4</v>
      </c>
    </row>
    <row r="244" spans="1:10" ht="12.75" x14ac:dyDescent="0.2">
      <c r="A244" s="133">
        <v>3</v>
      </c>
      <c r="B244" s="184"/>
      <c r="C244" s="273"/>
      <c r="D244" s="133"/>
      <c r="E244" s="256"/>
      <c r="F244" s="256">
        <f t="shared" si="10"/>
        <v>0</v>
      </c>
      <c r="G244" s="184"/>
    </row>
    <row r="245" spans="1:10" ht="12.75" x14ac:dyDescent="0.2">
      <c r="A245" s="476" t="s">
        <v>505</v>
      </c>
      <c r="B245" s="476"/>
      <c r="C245" s="211" t="s">
        <v>506</v>
      </c>
      <c r="D245" s="211" t="s">
        <v>506</v>
      </c>
      <c r="E245" s="211" t="s">
        <v>506</v>
      </c>
      <c r="F245" s="258">
        <f>SUM(F242:F244)</f>
        <v>66400.399999999994</v>
      </c>
      <c r="G245" s="211" t="s">
        <v>506</v>
      </c>
    </row>
    <row r="246" spans="1:10" ht="12.75" x14ac:dyDescent="0.2">
      <c r="A246" s="133">
        <v>1</v>
      </c>
      <c r="B246" s="184"/>
      <c r="C246" s="133"/>
      <c r="D246" s="133"/>
      <c r="E246" s="256"/>
      <c r="F246" s="256">
        <f>C246*D246*E246</f>
        <v>0</v>
      </c>
      <c r="G246" s="184"/>
    </row>
    <row r="247" spans="1:10" ht="12.75" x14ac:dyDescent="0.2">
      <c r="A247" s="133">
        <v>2</v>
      </c>
      <c r="B247" s="184"/>
      <c r="C247" s="273"/>
      <c r="D247" s="133"/>
      <c r="E247" s="256"/>
      <c r="F247" s="256">
        <f t="shared" ref="F247:F248" si="11">C247*D247*E247</f>
        <v>0</v>
      </c>
      <c r="G247" s="184"/>
    </row>
    <row r="248" spans="1:10" ht="12.75" x14ac:dyDescent="0.2">
      <c r="A248" s="133">
        <v>3</v>
      </c>
      <c r="B248" s="184"/>
      <c r="C248" s="273"/>
      <c r="D248" s="133"/>
      <c r="E248" s="256"/>
      <c r="F248" s="256">
        <f t="shared" si="11"/>
        <v>0</v>
      </c>
      <c r="G248" s="184"/>
    </row>
    <row r="249" spans="1:10" ht="12.75" x14ac:dyDescent="0.2">
      <c r="A249" s="471" t="s">
        <v>505</v>
      </c>
      <c r="B249" s="471"/>
      <c r="C249" s="296" t="s">
        <v>506</v>
      </c>
      <c r="D249" s="296" t="s">
        <v>506</v>
      </c>
      <c r="E249" s="296" t="s">
        <v>506</v>
      </c>
      <c r="F249" s="259">
        <f>SUM(F246:F248)</f>
        <v>0</v>
      </c>
      <c r="G249" s="296" t="s">
        <v>506</v>
      </c>
    </row>
    <row r="250" spans="1:10" ht="12.75" x14ac:dyDescent="0.2">
      <c r="A250" s="472" t="s">
        <v>507</v>
      </c>
      <c r="B250" s="472"/>
      <c r="C250" s="292" t="s">
        <v>506</v>
      </c>
      <c r="D250" s="292" t="s">
        <v>506</v>
      </c>
      <c r="E250" s="292" t="s">
        <v>506</v>
      </c>
      <c r="F250" s="260">
        <f>F241+F245+F249</f>
        <v>86400</v>
      </c>
      <c r="G250" s="292" t="s">
        <v>209</v>
      </c>
    </row>
    <row r="253" spans="1:10" x14ac:dyDescent="0.25">
      <c r="B253" s="482" t="s">
        <v>534</v>
      </c>
      <c r="C253" s="482"/>
      <c r="D253" s="482"/>
      <c r="E253" s="482"/>
      <c r="F253" s="482"/>
      <c r="G253" s="482"/>
    </row>
    <row r="255" spans="1:10" s="195" customFormat="1" ht="51" x14ac:dyDescent="0.2">
      <c r="A255" s="143" t="s">
        <v>208</v>
      </c>
      <c r="B255" s="135" t="s">
        <v>210</v>
      </c>
      <c r="C255" s="135" t="s">
        <v>536</v>
      </c>
      <c r="D255" s="135" t="s">
        <v>222</v>
      </c>
      <c r="E255" s="135" t="s">
        <v>535</v>
      </c>
      <c r="F255" s="135" t="s">
        <v>502</v>
      </c>
      <c r="G255" s="194"/>
      <c r="H255" s="194"/>
      <c r="I255" s="188"/>
      <c r="J255" s="189"/>
    </row>
    <row r="256" spans="1:10" ht="12.75" x14ac:dyDescent="0.2">
      <c r="A256" s="133">
        <v>1</v>
      </c>
      <c r="B256" s="184"/>
      <c r="C256" s="133"/>
      <c r="D256" s="274"/>
      <c r="E256" s="256">
        <f>C256*D256</f>
        <v>0</v>
      </c>
      <c r="F256" s="294"/>
    </row>
    <row r="257" spans="1:7" ht="12.75" x14ac:dyDescent="0.2">
      <c r="A257" s="133">
        <v>2</v>
      </c>
      <c r="B257" s="184"/>
      <c r="C257" s="133"/>
      <c r="D257" s="274"/>
      <c r="E257" s="256">
        <f>C257*D257</f>
        <v>0</v>
      </c>
      <c r="F257" s="294"/>
    </row>
    <row r="258" spans="1:7" ht="12.75" x14ac:dyDescent="0.2">
      <c r="A258" s="475" t="s">
        <v>505</v>
      </c>
      <c r="B258" s="475"/>
      <c r="C258" s="215" t="s">
        <v>506</v>
      </c>
      <c r="D258" s="215" t="s">
        <v>506</v>
      </c>
      <c r="E258" s="257">
        <f>E256+E257</f>
        <v>0</v>
      </c>
      <c r="F258" s="215" t="s">
        <v>506</v>
      </c>
    </row>
    <row r="259" spans="1:7" ht="12.75" x14ac:dyDescent="0.2">
      <c r="A259" s="133">
        <v>1</v>
      </c>
      <c r="B259" s="184"/>
      <c r="C259" s="133"/>
      <c r="D259" s="274"/>
      <c r="E259" s="256">
        <f>C259*D259</f>
        <v>0</v>
      </c>
      <c r="F259" s="294"/>
    </row>
    <row r="260" spans="1:7" ht="12.75" x14ac:dyDescent="0.2">
      <c r="A260" s="133">
        <v>2</v>
      </c>
      <c r="B260" s="184"/>
      <c r="C260" s="133"/>
      <c r="D260" s="274"/>
      <c r="E260" s="256">
        <f>C260*D260</f>
        <v>0</v>
      </c>
      <c r="F260" s="294"/>
    </row>
    <row r="261" spans="1:7" ht="12.75" x14ac:dyDescent="0.2">
      <c r="A261" s="476" t="s">
        <v>505</v>
      </c>
      <c r="B261" s="476"/>
      <c r="C261" s="211" t="s">
        <v>506</v>
      </c>
      <c r="D261" s="211" t="s">
        <v>506</v>
      </c>
      <c r="E261" s="258">
        <f>SUM(E259,E260)</f>
        <v>0</v>
      </c>
      <c r="F261" s="211" t="s">
        <v>506</v>
      </c>
    </row>
    <row r="262" spans="1:7" ht="12.75" x14ac:dyDescent="0.2">
      <c r="A262" s="133">
        <v>1</v>
      </c>
      <c r="B262" s="184"/>
      <c r="C262" s="133"/>
      <c r="D262" s="274"/>
      <c r="E262" s="256">
        <f>C262*D262</f>
        <v>0</v>
      </c>
      <c r="F262" s="294"/>
    </row>
    <row r="263" spans="1:7" ht="12.75" x14ac:dyDescent="0.2">
      <c r="A263" s="133">
        <v>2</v>
      </c>
      <c r="B263" s="184"/>
      <c r="C263" s="133"/>
      <c r="D263" s="274"/>
      <c r="E263" s="256">
        <f>C263*D263</f>
        <v>0</v>
      </c>
      <c r="F263" s="294"/>
    </row>
    <row r="264" spans="1:7" ht="12.75" x14ac:dyDescent="0.2">
      <c r="A264" s="471" t="s">
        <v>505</v>
      </c>
      <c r="B264" s="471"/>
      <c r="C264" s="296" t="s">
        <v>506</v>
      </c>
      <c r="D264" s="296" t="s">
        <v>506</v>
      </c>
      <c r="E264" s="259">
        <f>SUM(E262,E263)</f>
        <v>0</v>
      </c>
      <c r="F264" s="296" t="s">
        <v>506</v>
      </c>
    </row>
    <row r="265" spans="1:7" ht="12.75" x14ac:dyDescent="0.2">
      <c r="A265" s="472" t="s">
        <v>507</v>
      </c>
      <c r="B265" s="472"/>
      <c r="C265" s="292" t="s">
        <v>506</v>
      </c>
      <c r="D265" s="292" t="s">
        <v>506</v>
      </c>
      <c r="E265" s="260">
        <f>E258+E261+E264</f>
        <v>0</v>
      </c>
      <c r="F265" s="292" t="s">
        <v>209</v>
      </c>
    </row>
    <row r="268" spans="1:7" x14ac:dyDescent="0.25">
      <c r="B268" s="482" t="s">
        <v>537</v>
      </c>
      <c r="C268" s="482"/>
      <c r="D268" s="482"/>
      <c r="E268" s="482"/>
      <c r="F268" s="482"/>
    </row>
    <row r="270" spans="1:7" ht="51" x14ac:dyDescent="0.2">
      <c r="A270" s="142" t="s">
        <v>208</v>
      </c>
      <c r="B270" s="294" t="s">
        <v>0</v>
      </c>
      <c r="C270" s="294" t="s">
        <v>223</v>
      </c>
      <c r="D270" s="294" t="s">
        <v>552</v>
      </c>
      <c r="E270" s="294" t="s">
        <v>224</v>
      </c>
      <c r="F270" s="294" t="s">
        <v>553</v>
      </c>
      <c r="G270" s="294" t="s">
        <v>502</v>
      </c>
    </row>
    <row r="271" spans="1:7" ht="12.75" x14ac:dyDescent="0.2">
      <c r="A271" s="174">
        <v>1</v>
      </c>
      <c r="B271" s="136">
        <v>2</v>
      </c>
      <c r="C271" s="136">
        <v>3</v>
      </c>
      <c r="D271" s="136">
        <v>4</v>
      </c>
      <c r="E271" s="136">
        <v>5</v>
      </c>
      <c r="F271" s="136">
        <v>6</v>
      </c>
      <c r="G271" s="136">
        <v>7</v>
      </c>
    </row>
    <row r="272" spans="1:7" ht="15" customHeight="1" x14ac:dyDescent="0.2">
      <c r="A272" s="133"/>
      <c r="B272" s="231" t="s">
        <v>279</v>
      </c>
      <c r="C272" s="133">
        <v>245</v>
      </c>
      <c r="D272" s="274">
        <v>64.650000000000006</v>
      </c>
      <c r="E272" s="133">
        <v>1</v>
      </c>
      <c r="F272" s="256">
        <f>C272*D272*E272</f>
        <v>15839.25</v>
      </c>
      <c r="G272" s="294">
        <v>2</v>
      </c>
    </row>
    <row r="273" spans="1:19" ht="15.75" customHeight="1" x14ac:dyDescent="0.2">
      <c r="A273" s="133"/>
      <c r="B273" s="231" t="s">
        <v>237</v>
      </c>
      <c r="C273" s="133">
        <v>245</v>
      </c>
      <c r="D273" s="274">
        <v>56.33</v>
      </c>
      <c r="E273" s="133">
        <v>1</v>
      </c>
      <c r="F273" s="256">
        <f t="shared" ref="F273:F275" si="12">C273*D273*E273</f>
        <v>13800.85</v>
      </c>
      <c r="G273" s="294">
        <v>2</v>
      </c>
      <c r="R273" s="205"/>
      <c r="S273" s="205"/>
    </row>
    <row r="274" spans="1:19" ht="25.5" x14ac:dyDescent="0.2">
      <c r="A274" s="174">
        <v>1</v>
      </c>
      <c r="B274" s="232" t="s">
        <v>597</v>
      </c>
      <c r="C274" s="234" t="s">
        <v>209</v>
      </c>
      <c r="D274" s="234" t="s">
        <v>209</v>
      </c>
      <c r="E274" s="234" t="s">
        <v>209</v>
      </c>
      <c r="F274" s="264">
        <f>F272+F273</f>
        <v>29640.1</v>
      </c>
      <c r="G274" s="141" t="s">
        <v>209</v>
      </c>
      <c r="K274" s="205"/>
      <c r="L274" s="205"/>
      <c r="M274" s="205"/>
      <c r="N274" s="205"/>
      <c r="O274" s="205"/>
      <c r="P274" s="205"/>
      <c r="Q274" s="205"/>
      <c r="R274" s="205"/>
      <c r="S274" s="205"/>
    </row>
    <row r="275" spans="1:19" ht="15" customHeight="1" x14ac:dyDescent="0.2">
      <c r="A275" s="237"/>
      <c r="B275" s="231" t="s">
        <v>177</v>
      </c>
      <c r="C275" s="133">
        <v>5</v>
      </c>
      <c r="D275" s="274">
        <v>6000</v>
      </c>
      <c r="E275" s="133">
        <v>1</v>
      </c>
      <c r="F275" s="256">
        <f t="shared" si="12"/>
        <v>30000</v>
      </c>
      <c r="G275" s="294">
        <v>2</v>
      </c>
      <c r="K275" s="205"/>
      <c r="L275" s="205"/>
      <c r="M275" s="205"/>
      <c r="N275" s="205"/>
      <c r="O275" s="205"/>
      <c r="P275" s="205"/>
      <c r="Q275" s="205"/>
      <c r="R275" s="205"/>
      <c r="S275" s="205"/>
    </row>
    <row r="276" spans="1:19" ht="15" customHeight="1" x14ac:dyDescent="0.2">
      <c r="A276" s="133">
        <v>2</v>
      </c>
      <c r="B276" s="232" t="s">
        <v>241</v>
      </c>
      <c r="C276" s="234" t="s">
        <v>209</v>
      </c>
      <c r="D276" s="234" t="s">
        <v>209</v>
      </c>
      <c r="E276" s="234" t="s">
        <v>209</v>
      </c>
      <c r="F276" s="264">
        <f>F275</f>
        <v>30000</v>
      </c>
      <c r="G276" s="141" t="s">
        <v>209</v>
      </c>
      <c r="K276" s="205"/>
      <c r="L276" s="205"/>
      <c r="M276" s="205"/>
      <c r="N276" s="205"/>
      <c r="O276" s="205"/>
      <c r="P276" s="205"/>
      <c r="Q276" s="205"/>
      <c r="R276" s="205"/>
      <c r="S276" s="205"/>
    </row>
    <row r="277" spans="1:19" ht="15" x14ac:dyDescent="0.2">
      <c r="A277" s="234" t="s">
        <v>209</v>
      </c>
      <c r="B277" s="141">
        <v>244</v>
      </c>
      <c r="C277" s="234" t="s">
        <v>209</v>
      </c>
      <c r="D277" s="234" t="s">
        <v>209</v>
      </c>
      <c r="E277" s="234" t="s">
        <v>209</v>
      </c>
      <c r="F277" s="264">
        <f>F274+F276</f>
        <v>59640.1</v>
      </c>
      <c r="G277" s="141" t="s">
        <v>209</v>
      </c>
      <c r="K277" s="205"/>
      <c r="L277" s="205"/>
      <c r="M277" s="205"/>
      <c r="N277" s="205"/>
      <c r="O277" s="205"/>
      <c r="P277" s="205"/>
      <c r="Q277" s="205"/>
      <c r="R277" s="206"/>
      <c r="S277" s="205"/>
    </row>
    <row r="278" spans="1:19" ht="15.75" customHeight="1" x14ac:dyDescent="0.2">
      <c r="A278" s="133"/>
      <c r="B278" s="231" t="s">
        <v>236</v>
      </c>
      <c r="C278" s="234">
        <v>120</v>
      </c>
      <c r="D278" s="285">
        <v>2500</v>
      </c>
      <c r="E278" s="234">
        <v>1</v>
      </c>
      <c r="F278" s="256">
        <f>C278*D278*E278</f>
        <v>300000</v>
      </c>
      <c r="G278" s="141">
        <v>2</v>
      </c>
      <c r="K278" s="205"/>
      <c r="L278" s="205"/>
      <c r="M278" s="205"/>
      <c r="N278" s="205"/>
      <c r="O278" s="205"/>
      <c r="P278" s="205"/>
      <c r="Q278" s="205"/>
      <c r="R278" s="206"/>
      <c r="S278" s="205"/>
    </row>
    <row r="279" spans="1:19" ht="15.75" customHeight="1" x14ac:dyDescent="0.2">
      <c r="A279" s="133">
        <v>3</v>
      </c>
      <c r="B279" s="232" t="s">
        <v>238</v>
      </c>
      <c r="C279" s="234" t="s">
        <v>209</v>
      </c>
      <c r="D279" s="234" t="s">
        <v>209</v>
      </c>
      <c r="E279" s="234" t="s">
        <v>209</v>
      </c>
      <c r="F279" s="264">
        <f>F278</f>
        <v>300000</v>
      </c>
      <c r="G279" s="141"/>
      <c r="K279" s="205"/>
      <c r="L279" s="205"/>
      <c r="M279" s="205"/>
      <c r="N279" s="205"/>
      <c r="O279" s="205"/>
      <c r="P279" s="205"/>
      <c r="Q279" s="205"/>
      <c r="R279" s="206"/>
      <c r="S279" s="205"/>
    </row>
    <row r="280" spans="1:19" ht="15.75" customHeight="1" x14ac:dyDescent="0.2">
      <c r="A280" s="133"/>
      <c r="B280" s="231" t="s">
        <v>239</v>
      </c>
      <c r="C280" s="234">
        <v>7490</v>
      </c>
      <c r="D280" s="285">
        <v>8</v>
      </c>
      <c r="E280" s="234">
        <v>1</v>
      </c>
      <c r="F280" s="256">
        <f t="shared" ref="F280" si="13">C280*D280*E280</f>
        <v>59920</v>
      </c>
      <c r="G280" s="141">
        <v>2</v>
      </c>
      <c r="K280" s="205"/>
      <c r="L280" s="205"/>
      <c r="M280" s="205"/>
      <c r="N280" s="205"/>
      <c r="O280" s="205"/>
      <c r="P280" s="205"/>
      <c r="Q280" s="205"/>
      <c r="R280" s="206"/>
      <c r="S280" s="205"/>
    </row>
    <row r="281" spans="1:19" ht="15.75" customHeight="1" x14ac:dyDescent="0.2">
      <c r="A281" s="133">
        <v>4</v>
      </c>
      <c r="B281" s="232" t="s">
        <v>240</v>
      </c>
      <c r="C281" s="234" t="s">
        <v>209</v>
      </c>
      <c r="D281" s="234" t="s">
        <v>209</v>
      </c>
      <c r="E281" s="234" t="s">
        <v>209</v>
      </c>
      <c r="F281" s="264">
        <f>F280</f>
        <v>59920</v>
      </c>
      <c r="G281" s="141" t="s">
        <v>209</v>
      </c>
      <c r="K281" s="205"/>
      <c r="L281" s="205"/>
      <c r="M281" s="205"/>
      <c r="N281" s="205"/>
      <c r="O281" s="205"/>
      <c r="P281" s="205"/>
      <c r="Q281" s="205"/>
      <c r="R281" s="206"/>
      <c r="S281" s="205"/>
    </row>
    <row r="282" spans="1:19" x14ac:dyDescent="0.2">
      <c r="A282" s="234" t="s">
        <v>209</v>
      </c>
      <c r="B282" s="141">
        <v>247</v>
      </c>
      <c r="C282" s="234" t="s">
        <v>209</v>
      </c>
      <c r="D282" s="234" t="s">
        <v>209</v>
      </c>
      <c r="E282" s="234" t="s">
        <v>209</v>
      </c>
      <c r="F282" s="264">
        <f>F279+F281</f>
        <v>359920</v>
      </c>
      <c r="G282" s="141" t="s">
        <v>209</v>
      </c>
      <c r="K282" s="205"/>
      <c r="L282" s="205"/>
      <c r="M282" s="152"/>
      <c r="N282" s="137"/>
      <c r="O282" s="137"/>
      <c r="P282" s="137"/>
      <c r="Q282" s="137"/>
      <c r="R282" s="137"/>
      <c r="S282" s="137"/>
    </row>
    <row r="283" spans="1:19" x14ac:dyDescent="0.2">
      <c r="A283" s="525" t="s">
        <v>505</v>
      </c>
      <c r="B283" s="526"/>
      <c r="C283" s="281" t="s">
        <v>506</v>
      </c>
      <c r="D283" s="281" t="s">
        <v>506</v>
      </c>
      <c r="E283" s="281" t="s">
        <v>506</v>
      </c>
      <c r="F283" s="257">
        <f>F277+F282</f>
        <v>419560.1</v>
      </c>
      <c r="G283" s="215" t="s">
        <v>209</v>
      </c>
      <c r="K283" s="205"/>
      <c r="L283" s="205"/>
      <c r="M283" s="152"/>
      <c r="N283" s="207"/>
      <c r="O283" s="207"/>
      <c r="P283" s="206"/>
      <c r="Q283" s="206"/>
      <c r="R283" s="206"/>
      <c r="S283" s="137"/>
    </row>
    <row r="284" spans="1:19" x14ac:dyDescent="0.2">
      <c r="A284" s="133"/>
      <c r="B284" s="231" t="s">
        <v>279</v>
      </c>
      <c r="C284" s="174">
        <v>415</v>
      </c>
      <c r="D284" s="286">
        <v>64.650000000000006</v>
      </c>
      <c r="E284" s="133">
        <v>1</v>
      </c>
      <c r="F284" s="256">
        <f>C284*D284*E284</f>
        <v>26829.75</v>
      </c>
      <c r="G284" s="294">
        <v>4</v>
      </c>
      <c r="K284" s="205"/>
      <c r="L284" s="205"/>
      <c r="M284" s="152"/>
      <c r="N284" s="207"/>
      <c r="O284" s="207"/>
      <c r="P284" s="206"/>
      <c r="Q284" s="206"/>
      <c r="R284" s="206"/>
      <c r="S284" s="137"/>
    </row>
    <row r="285" spans="1:19" x14ac:dyDescent="0.2">
      <c r="A285" s="133"/>
      <c r="B285" s="231" t="s">
        <v>237</v>
      </c>
      <c r="C285" s="133">
        <v>415</v>
      </c>
      <c r="D285" s="274">
        <v>56.33</v>
      </c>
      <c r="E285" s="133">
        <v>1</v>
      </c>
      <c r="F285" s="256">
        <f t="shared" ref="F285:F287" si="14">C285*D285*E285</f>
        <v>23376.95</v>
      </c>
      <c r="G285" s="294">
        <v>4</v>
      </c>
      <c r="K285" s="205"/>
      <c r="L285" s="205"/>
      <c r="M285" s="152"/>
      <c r="N285" s="207"/>
      <c r="O285" s="207"/>
      <c r="P285" s="206"/>
      <c r="Q285" s="206"/>
      <c r="R285" s="206"/>
      <c r="S285" s="137"/>
    </row>
    <row r="286" spans="1:19" ht="25.5" x14ac:dyDescent="0.2">
      <c r="A286" s="174">
        <v>1</v>
      </c>
      <c r="B286" s="232" t="s">
        <v>598</v>
      </c>
      <c r="C286" s="234" t="s">
        <v>209</v>
      </c>
      <c r="D286" s="234" t="s">
        <v>209</v>
      </c>
      <c r="E286" s="234" t="s">
        <v>209</v>
      </c>
      <c r="F286" s="264">
        <f>F284+F285</f>
        <v>50206.7</v>
      </c>
      <c r="G286" s="141" t="s">
        <v>209</v>
      </c>
      <c r="K286" s="205"/>
      <c r="L286" s="205"/>
      <c r="M286" s="152"/>
      <c r="N286" s="207"/>
      <c r="O286" s="207"/>
      <c r="P286" s="206"/>
      <c r="Q286" s="206"/>
      <c r="R286" s="206"/>
      <c r="S286" s="137"/>
    </row>
    <row r="287" spans="1:19" x14ac:dyDescent="0.2">
      <c r="A287" s="237"/>
      <c r="B287" s="231" t="s">
        <v>177</v>
      </c>
      <c r="C287" s="133">
        <v>7</v>
      </c>
      <c r="D287" s="274">
        <v>6000</v>
      </c>
      <c r="E287" s="133">
        <v>1</v>
      </c>
      <c r="F287" s="256">
        <f t="shared" si="14"/>
        <v>42000</v>
      </c>
      <c r="G287" s="294">
        <v>4</v>
      </c>
      <c r="K287" s="205"/>
      <c r="L287" s="205"/>
      <c r="M287" s="152"/>
      <c r="N287" s="207"/>
      <c r="O287" s="207"/>
      <c r="P287" s="206"/>
      <c r="Q287" s="206"/>
      <c r="R287" s="206"/>
      <c r="S287" s="137"/>
    </row>
    <row r="288" spans="1:19" x14ac:dyDescent="0.2">
      <c r="A288" s="133">
        <v>2</v>
      </c>
      <c r="B288" s="232" t="s">
        <v>241</v>
      </c>
      <c r="C288" s="234" t="s">
        <v>209</v>
      </c>
      <c r="D288" s="234" t="s">
        <v>209</v>
      </c>
      <c r="E288" s="234" t="s">
        <v>209</v>
      </c>
      <c r="F288" s="264">
        <f>F287</f>
        <v>42000</v>
      </c>
      <c r="G288" s="141" t="s">
        <v>209</v>
      </c>
      <c r="K288" s="205"/>
      <c r="L288" s="205"/>
      <c r="M288" s="153"/>
      <c r="N288" s="208"/>
      <c r="O288" s="208"/>
      <c r="P288" s="208"/>
      <c r="Q288" s="208"/>
      <c r="R288" s="208"/>
      <c r="S288" s="154"/>
    </row>
    <row r="289" spans="1:19" x14ac:dyDescent="0.2">
      <c r="A289" s="234" t="s">
        <v>209</v>
      </c>
      <c r="B289" s="141">
        <v>244</v>
      </c>
      <c r="C289" s="234" t="s">
        <v>209</v>
      </c>
      <c r="D289" s="234" t="s">
        <v>209</v>
      </c>
      <c r="E289" s="234" t="s">
        <v>209</v>
      </c>
      <c r="F289" s="264">
        <f>F286+F288</f>
        <v>92206.7</v>
      </c>
      <c r="G289" s="141" t="s">
        <v>209</v>
      </c>
      <c r="K289" s="205"/>
      <c r="L289" s="205"/>
      <c r="M289" s="152"/>
      <c r="N289" s="208"/>
      <c r="O289" s="208"/>
      <c r="P289" s="208"/>
      <c r="Q289" s="208"/>
      <c r="R289" s="206"/>
      <c r="S289" s="154"/>
    </row>
    <row r="290" spans="1:19" x14ac:dyDescent="0.2">
      <c r="A290" s="133"/>
      <c r="B290" s="231" t="s">
        <v>236</v>
      </c>
      <c r="C290" s="234">
        <v>200</v>
      </c>
      <c r="D290" s="285">
        <v>2500</v>
      </c>
      <c r="E290" s="234">
        <v>1</v>
      </c>
      <c r="F290" s="256">
        <f>C290*D290*E290</f>
        <v>500000</v>
      </c>
      <c r="G290" s="141">
        <v>4</v>
      </c>
      <c r="K290" s="205"/>
      <c r="L290" s="205"/>
      <c r="M290" s="152"/>
      <c r="N290" s="208"/>
      <c r="O290" s="208"/>
      <c r="P290" s="208"/>
      <c r="Q290" s="208"/>
      <c r="R290" s="206"/>
      <c r="S290" s="154"/>
    </row>
    <row r="291" spans="1:19" x14ac:dyDescent="0.2">
      <c r="A291" s="133">
        <v>3</v>
      </c>
      <c r="B291" s="232" t="s">
        <v>238</v>
      </c>
      <c r="C291" s="234" t="s">
        <v>209</v>
      </c>
      <c r="D291" s="234" t="s">
        <v>209</v>
      </c>
      <c r="E291" s="234" t="s">
        <v>209</v>
      </c>
      <c r="F291" s="264">
        <f>F290</f>
        <v>500000</v>
      </c>
      <c r="G291" s="141" t="s">
        <v>209</v>
      </c>
      <c r="K291" s="205"/>
      <c r="L291" s="205"/>
      <c r="M291" s="152"/>
      <c r="N291" s="208"/>
      <c r="O291" s="208"/>
      <c r="P291" s="208"/>
      <c r="Q291" s="208"/>
      <c r="R291" s="206"/>
      <c r="S291" s="154"/>
    </row>
    <row r="292" spans="1:19" x14ac:dyDescent="0.2">
      <c r="A292" s="133"/>
      <c r="B292" s="231" t="s">
        <v>239</v>
      </c>
      <c r="C292" s="234">
        <v>17500</v>
      </c>
      <c r="D292" s="285">
        <v>8</v>
      </c>
      <c r="E292" s="234">
        <v>1</v>
      </c>
      <c r="F292" s="256">
        <f t="shared" ref="F292" si="15">C292*D292*E292</f>
        <v>140000</v>
      </c>
      <c r="G292" s="141">
        <v>4</v>
      </c>
      <c r="K292" s="205"/>
      <c r="L292" s="205"/>
      <c r="M292" s="152"/>
      <c r="N292" s="207"/>
      <c r="O292" s="206"/>
      <c r="P292" s="206"/>
      <c r="Q292" s="206"/>
      <c r="R292" s="206"/>
      <c r="S292" s="137"/>
    </row>
    <row r="293" spans="1:19" x14ac:dyDescent="0.2">
      <c r="A293" s="133">
        <v>4</v>
      </c>
      <c r="B293" s="232" t="s">
        <v>240</v>
      </c>
      <c r="C293" s="234" t="s">
        <v>209</v>
      </c>
      <c r="D293" s="234" t="s">
        <v>209</v>
      </c>
      <c r="E293" s="234" t="s">
        <v>209</v>
      </c>
      <c r="F293" s="264">
        <f>F292</f>
        <v>140000</v>
      </c>
      <c r="G293" s="141" t="s">
        <v>209</v>
      </c>
      <c r="K293" s="205"/>
      <c r="L293" s="205"/>
      <c r="M293" s="153"/>
      <c r="N293" s="208"/>
      <c r="O293" s="208"/>
      <c r="P293" s="208"/>
      <c r="Q293" s="208"/>
      <c r="R293" s="208"/>
      <c r="S293" s="137"/>
    </row>
    <row r="294" spans="1:19" ht="15" x14ac:dyDescent="0.2">
      <c r="A294" s="234" t="s">
        <v>209</v>
      </c>
      <c r="B294" s="141">
        <v>247</v>
      </c>
      <c r="C294" s="234" t="s">
        <v>209</v>
      </c>
      <c r="D294" s="234" t="s">
        <v>209</v>
      </c>
      <c r="E294" s="234" t="s">
        <v>209</v>
      </c>
      <c r="F294" s="264">
        <f>F291+F293</f>
        <v>640000</v>
      </c>
      <c r="G294" s="141" t="s">
        <v>209</v>
      </c>
      <c r="K294" s="205"/>
      <c r="L294" s="205"/>
      <c r="M294" s="205"/>
      <c r="N294" s="205"/>
      <c r="O294" s="205"/>
      <c r="P294" s="205"/>
      <c r="Q294" s="205"/>
      <c r="R294" s="206"/>
      <c r="S294" s="205"/>
    </row>
    <row r="295" spans="1:19" ht="12.75" customHeight="1" x14ac:dyDescent="0.2">
      <c r="A295" s="519" t="s">
        <v>505</v>
      </c>
      <c r="B295" s="520"/>
      <c r="C295" s="282" t="s">
        <v>506</v>
      </c>
      <c r="D295" s="282" t="s">
        <v>506</v>
      </c>
      <c r="E295" s="282" t="s">
        <v>506</v>
      </c>
      <c r="F295" s="258">
        <f>F289+F294</f>
        <v>732206.7</v>
      </c>
      <c r="G295" s="211" t="s">
        <v>209</v>
      </c>
      <c r="K295" s="205"/>
      <c r="L295" s="205"/>
      <c r="M295" s="205"/>
      <c r="N295" s="205"/>
      <c r="O295" s="205"/>
      <c r="P295" s="205"/>
      <c r="Q295" s="205"/>
      <c r="R295" s="205"/>
      <c r="S295" s="205"/>
    </row>
    <row r="296" spans="1:19" ht="15" customHeight="1" x14ac:dyDescent="0.2">
      <c r="A296" s="133"/>
      <c r="B296" s="231" t="s">
        <v>279</v>
      </c>
      <c r="C296" s="174"/>
      <c r="D296" s="286"/>
      <c r="E296" s="133"/>
      <c r="F296" s="256">
        <f>C296*D296*E296</f>
        <v>0</v>
      </c>
      <c r="G296" s="294"/>
      <c r="R296" s="205"/>
      <c r="S296" s="205"/>
    </row>
    <row r="297" spans="1:19" ht="15" customHeight="1" x14ac:dyDescent="0.2">
      <c r="A297" s="133"/>
      <c r="B297" s="231" t="s">
        <v>237</v>
      </c>
      <c r="C297" s="133"/>
      <c r="D297" s="274"/>
      <c r="E297" s="133"/>
      <c r="F297" s="256">
        <f t="shared" ref="F297:F299" si="16">C297*D297*E297</f>
        <v>0</v>
      </c>
      <c r="G297" s="294"/>
      <c r="R297" s="205"/>
      <c r="S297" s="205"/>
    </row>
    <row r="298" spans="1:19" ht="25.5" x14ac:dyDescent="0.2">
      <c r="A298" s="174">
        <v>1</v>
      </c>
      <c r="B298" s="232" t="s">
        <v>598</v>
      </c>
      <c r="C298" s="234" t="s">
        <v>209</v>
      </c>
      <c r="D298" s="234" t="s">
        <v>209</v>
      </c>
      <c r="E298" s="234" t="s">
        <v>209</v>
      </c>
      <c r="F298" s="264">
        <f>F296+F297</f>
        <v>0</v>
      </c>
      <c r="G298" s="141" t="s">
        <v>209</v>
      </c>
      <c r="R298" s="205"/>
      <c r="S298" s="205"/>
    </row>
    <row r="299" spans="1:19" ht="15" customHeight="1" x14ac:dyDescent="0.2">
      <c r="A299" s="237"/>
      <c r="B299" s="231" t="s">
        <v>177</v>
      </c>
      <c r="C299" s="133"/>
      <c r="D299" s="274"/>
      <c r="E299" s="133"/>
      <c r="F299" s="256">
        <f t="shared" si="16"/>
        <v>0</v>
      </c>
      <c r="G299" s="294"/>
      <c r="R299" s="205"/>
      <c r="S299" s="205"/>
    </row>
    <row r="300" spans="1:19" ht="15" customHeight="1" x14ac:dyDescent="0.2">
      <c r="A300" s="133">
        <v>2</v>
      </c>
      <c r="B300" s="232" t="s">
        <v>241</v>
      </c>
      <c r="C300" s="234" t="s">
        <v>209</v>
      </c>
      <c r="D300" s="234" t="s">
        <v>209</v>
      </c>
      <c r="E300" s="234" t="s">
        <v>209</v>
      </c>
      <c r="F300" s="264">
        <f>F299</f>
        <v>0</v>
      </c>
      <c r="G300" s="141" t="s">
        <v>209</v>
      </c>
      <c r="R300" s="205"/>
      <c r="S300" s="205"/>
    </row>
    <row r="301" spans="1:19" ht="12.75" x14ac:dyDescent="0.2">
      <c r="A301" s="234" t="s">
        <v>209</v>
      </c>
      <c r="B301" s="141">
        <v>244</v>
      </c>
      <c r="C301" s="234" t="s">
        <v>209</v>
      </c>
      <c r="D301" s="234" t="s">
        <v>209</v>
      </c>
      <c r="E301" s="234" t="s">
        <v>209</v>
      </c>
      <c r="F301" s="264">
        <f>F298+F300</f>
        <v>0</v>
      </c>
      <c r="G301" s="141" t="s">
        <v>209</v>
      </c>
      <c r="R301" s="205"/>
      <c r="S301" s="205"/>
    </row>
    <row r="302" spans="1:19" ht="15" customHeight="1" x14ac:dyDescent="0.2">
      <c r="A302" s="133"/>
      <c r="B302" s="231" t="s">
        <v>236</v>
      </c>
      <c r="C302" s="234"/>
      <c r="D302" s="285"/>
      <c r="E302" s="234"/>
      <c r="F302" s="256">
        <f>C302*D302*E302</f>
        <v>0</v>
      </c>
      <c r="G302" s="141"/>
      <c r="R302" s="205"/>
      <c r="S302" s="205"/>
    </row>
    <row r="303" spans="1:19" ht="14.25" customHeight="1" x14ac:dyDescent="0.2">
      <c r="A303" s="133">
        <v>3</v>
      </c>
      <c r="B303" s="232" t="s">
        <v>238</v>
      </c>
      <c r="C303" s="234" t="s">
        <v>209</v>
      </c>
      <c r="D303" s="234" t="s">
        <v>209</v>
      </c>
      <c r="E303" s="234" t="s">
        <v>209</v>
      </c>
      <c r="F303" s="264">
        <f>F302</f>
        <v>0</v>
      </c>
      <c r="G303" s="141" t="s">
        <v>209</v>
      </c>
      <c r="R303" s="205"/>
      <c r="S303" s="205"/>
    </row>
    <row r="304" spans="1:19" ht="15" customHeight="1" x14ac:dyDescent="0.2">
      <c r="A304" s="133"/>
      <c r="B304" s="231" t="s">
        <v>239</v>
      </c>
      <c r="C304" s="234"/>
      <c r="D304" s="285"/>
      <c r="E304" s="234"/>
      <c r="F304" s="256">
        <f t="shared" ref="F304" si="17">C304*D304*E304</f>
        <v>0</v>
      </c>
      <c r="G304" s="141"/>
      <c r="R304" s="205"/>
      <c r="S304" s="205"/>
    </row>
    <row r="305" spans="1:19" ht="15" customHeight="1" x14ac:dyDescent="0.2">
      <c r="A305" s="133">
        <v>4</v>
      </c>
      <c r="B305" s="232" t="s">
        <v>240</v>
      </c>
      <c r="C305" s="234" t="s">
        <v>209</v>
      </c>
      <c r="D305" s="234" t="s">
        <v>209</v>
      </c>
      <c r="E305" s="234" t="s">
        <v>209</v>
      </c>
      <c r="F305" s="264">
        <f>F304</f>
        <v>0</v>
      </c>
      <c r="G305" s="141" t="s">
        <v>209</v>
      </c>
      <c r="R305" s="205"/>
      <c r="S305" s="205"/>
    </row>
    <row r="306" spans="1:19" ht="12.75" x14ac:dyDescent="0.2">
      <c r="A306" s="234" t="s">
        <v>209</v>
      </c>
      <c r="B306" s="141">
        <v>247</v>
      </c>
      <c r="C306" s="234" t="s">
        <v>209</v>
      </c>
      <c r="D306" s="234" t="s">
        <v>209</v>
      </c>
      <c r="E306" s="234" t="s">
        <v>209</v>
      </c>
      <c r="F306" s="264">
        <f>F303+F305</f>
        <v>0</v>
      </c>
      <c r="G306" s="141" t="s">
        <v>209</v>
      </c>
    </row>
    <row r="307" spans="1:19" ht="12.75" customHeight="1" x14ac:dyDescent="0.2">
      <c r="A307" s="521" t="s">
        <v>505</v>
      </c>
      <c r="B307" s="522"/>
      <c r="C307" s="283" t="s">
        <v>506</v>
      </c>
      <c r="D307" s="283" t="s">
        <v>506</v>
      </c>
      <c r="E307" s="283" t="s">
        <v>506</v>
      </c>
      <c r="F307" s="259">
        <f>F301+F306</f>
        <v>0</v>
      </c>
      <c r="G307" s="296" t="s">
        <v>209</v>
      </c>
    </row>
    <row r="308" spans="1:19" ht="12.75" x14ac:dyDescent="0.2">
      <c r="A308" s="472" t="s">
        <v>507</v>
      </c>
      <c r="B308" s="472"/>
      <c r="C308" s="284" t="s">
        <v>506</v>
      </c>
      <c r="D308" s="284" t="s">
        <v>506</v>
      </c>
      <c r="E308" s="284" t="s">
        <v>506</v>
      </c>
      <c r="F308" s="260">
        <f>F283+F295+F307</f>
        <v>1151766.8</v>
      </c>
      <c r="G308" s="292" t="s">
        <v>209</v>
      </c>
    </row>
    <row r="311" spans="1:19" x14ac:dyDescent="0.25">
      <c r="B311" s="482" t="s">
        <v>538</v>
      </c>
      <c r="C311" s="482"/>
      <c r="D311" s="482"/>
      <c r="E311" s="482"/>
      <c r="F311" s="482"/>
      <c r="G311" s="482"/>
    </row>
    <row r="313" spans="1:19" ht="51" x14ac:dyDescent="0.2">
      <c r="A313" s="142" t="s">
        <v>208</v>
      </c>
      <c r="B313" s="294" t="s">
        <v>0</v>
      </c>
      <c r="C313" s="294" t="s">
        <v>225</v>
      </c>
      <c r="D313" s="294" t="s">
        <v>226</v>
      </c>
      <c r="E313" s="294" t="s">
        <v>539</v>
      </c>
      <c r="F313" s="294" t="s">
        <v>502</v>
      </c>
    </row>
    <row r="314" spans="1:19" ht="12.75" x14ac:dyDescent="0.2">
      <c r="A314" s="133">
        <v>1</v>
      </c>
      <c r="B314" s="126">
        <v>2</v>
      </c>
      <c r="C314" s="126">
        <v>3</v>
      </c>
      <c r="D314" s="126">
        <v>4</v>
      </c>
      <c r="E314" s="126">
        <v>5</v>
      </c>
      <c r="F314" s="126">
        <v>6</v>
      </c>
    </row>
    <row r="315" spans="1:19" ht="12.75" x14ac:dyDescent="0.2">
      <c r="A315" s="133">
        <v>1</v>
      </c>
      <c r="B315" s="184" t="s">
        <v>582</v>
      </c>
      <c r="C315" s="133">
        <v>6</v>
      </c>
      <c r="D315" s="274">
        <v>6166</v>
      </c>
      <c r="E315" s="274">
        <f>C315*D315</f>
        <v>36996</v>
      </c>
      <c r="F315" s="294">
        <v>2</v>
      </c>
    </row>
    <row r="316" spans="1:19" ht="12.75" x14ac:dyDescent="0.2">
      <c r="A316" s="133">
        <v>2</v>
      </c>
      <c r="B316" s="231" t="s">
        <v>318</v>
      </c>
      <c r="C316" s="133">
        <v>1</v>
      </c>
      <c r="D316" s="274">
        <v>50000</v>
      </c>
      <c r="E316" s="274">
        <f>C316*D316</f>
        <v>50000</v>
      </c>
      <c r="F316" s="294">
        <v>2</v>
      </c>
    </row>
    <row r="317" spans="1:19" ht="12.75" x14ac:dyDescent="0.2">
      <c r="A317" s="475" t="s">
        <v>505</v>
      </c>
      <c r="B317" s="475"/>
      <c r="C317" s="281"/>
      <c r="D317" s="275" t="s">
        <v>506</v>
      </c>
      <c r="E317" s="275">
        <f>SUM(E315,E316)</f>
        <v>86996</v>
      </c>
      <c r="F317" s="215" t="s">
        <v>506</v>
      </c>
    </row>
    <row r="318" spans="1:19" ht="12.75" x14ac:dyDescent="0.2">
      <c r="A318" s="133">
        <v>1</v>
      </c>
      <c r="B318" s="184" t="s">
        <v>582</v>
      </c>
      <c r="C318" s="133">
        <v>2</v>
      </c>
      <c r="D318" s="274">
        <v>735000</v>
      </c>
      <c r="E318" s="274">
        <f>C318*D318</f>
        <v>1470000</v>
      </c>
      <c r="F318" s="294">
        <v>4</v>
      </c>
    </row>
    <row r="319" spans="1:19" ht="12.75" x14ac:dyDescent="0.2">
      <c r="A319" s="133">
        <v>2</v>
      </c>
      <c r="B319" s="231" t="s">
        <v>318</v>
      </c>
      <c r="C319" s="133"/>
      <c r="D319" s="274"/>
      <c r="E319" s="274">
        <f>C319*D319</f>
        <v>0</v>
      </c>
      <c r="F319" s="294"/>
    </row>
    <row r="320" spans="1:19" ht="12.75" x14ac:dyDescent="0.2">
      <c r="A320" s="476" t="s">
        <v>505</v>
      </c>
      <c r="B320" s="476"/>
      <c r="C320" s="282" t="s">
        <v>506</v>
      </c>
      <c r="D320" s="276" t="s">
        <v>506</v>
      </c>
      <c r="E320" s="276">
        <f>SUM(E318,E319)</f>
        <v>1470000</v>
      </c>
      <c r="F320" s="211" t="s">
        <v>506</v>
      </c>
    </row>
    <row r="321" spans="1:7" ht="12.75" x14ac:dyDescent="0.2">
      <c r="A321" s="133">
        <v>1</v>
      </c>
      <c r="B321" s="184" t="s">
        <v>582</v>
      </c>
      <c r="C321" s="133"/>
      <c r="D321" s="274"/>
      <c r="E321" s="274">
        <f>C321*D321</f>
        <v>0</v>
      </c>
      <c r="F321" s="294"/>
    </row>
    <row r="322" spans="1:7" ht="12.75" x14ac:dyDescent="0.2">
      <c r="A322" s="133">
        <v>2</v>
      </c>
      <c r="B322" s="231" t="s">
        <v>318</v>
      </c>
      <c r="C322" s="133"/>
      <c r="D322" s="274"/>
      <c r="E322" s="274">
        <f>C322*D322</f>
        <v>0</v>
      </c>
      <c r="F322" s="294"/>
    </row>
    <row r="323" spans="1:7" ht="12.75" x14ac:dyDescent="0.2">
      <c r="A323" s="471" t="s">
        <v>505</v>
      </c>
      <c r="B323" s="471"/>
      <c r="C323" s="283" t="s">
        <v>506</v>
      </c>
      <c r="D323" s="277" t="s">
        <v>506</v>
      </c>
      <c r="E323" s="277">
        <f>SUM(E321:E322)</f>
        <v>0</v>
      </c>
      <c r="F323" s="296" t="s">
        <v>506</v>
      </c>
    </row>
    <row r="324" spans="1:7" ht="12.75" x14ac:dyDescent="0.2">
      <c r="A324" s="472" t="s">
        <v>507</v>
      </c>
      <c r="B324" s="472"/>
      <c r="C324" s="284" t="s">
        <v>506</v>
      </c>
      <c r="D324" s="278" t="s">
        <v>506</v>
      </c>
      <c r="E324" s="278" t="s">
        <v>506</v>
      </c>
      <c r="F324" s="292" t="s">
        <v>209</v>
      </c>
    </row>
    <row r="327" spans="1:7" x14ac:dyDescent="0.2">
      <c r="B327" s="480" t="s">
        <v>540</v>
      </c>
      <c r="C327" s="474"/>
      <c r="D327" s="474"/>
      <c r="E327" s="474"/>
      <c r="F327" s="474"/>
      <c r="G327" s="474"/>
    </row>
    <row r="329" spans="1:7" ht="51" x14ac:dyDescent="0.2">
      <c r="A329" s="142" t="s">
        <v>208</v>
      </c>
      <c r="B329" s="294" t="s">
        <v>210</v>
      </c>
      <c r="C329" s="294" t="s">
        <v>227</v>
      </c>
      <c r="D329" s="294" t="s">
        <v>228</v>
      </c>
      <c r="E329" s="294" t="s">
        <v>229</v>
      </c>
      <c r="F329" s="294" t="s">
        <v>502</v>
      </c>
    </row>
    <row r="330" spans="1:7" ht="12.75" x14ac:dyDescent="0.2">
      <c r="A330" s="174">
        <v>1</v>
      </c>
      <c r="B330" s="134">
        <v>2</v>
      </c>
      <c r="C330" s="134">
        <v>3</v>
      </c>
      <c r="D330" s="134">
        <v>4</v>
      </c>
      <c r="E330" s="134">
        <v>5</v>
      </c>
      <c r="F330" s="134">
        <v>6</v>
      </c>
    </row>
    <row r="331" spans="1:7" ht="25.5" x14ac:dyDescent="0.2">
      <c r="A331" s="133">
        <v>1</v>
      </c>
      <c r="B331" s="184" t="s">
        <v>626</v>
      </c>
      <c r="C331" s="184" t="s">
        <v>625</v>
      </c>
      <c r="D331" s="133">
        <v>5</v>
      </c>
      <c r="E331" s="256">
        <v>424211.89</v>
      </c>
      <c r="F331" s="294">
        <v>2</v>
      </c>
    </row>
    <row r="332" spans="1:7" ht="25.5" x14ac:dyDescent="0.2">
      <c r="A332" s="133">
        <v>2</v>
      </c>
      <c r="B332" s="184" t="s">
        <v>622</v>
      </c>
      <c r="C332" s="184" t="s">
        <v>625</v>
      </c>
      <c r="D332" s="133">
        <v>2</v>
      </c>
      <c r="E332" s="256">
        <v>200000</v>
      </c>
      <c r="F332" s="294">
        <v>2</v>
      </c>
    </row>
    <row r="333" spans="1:7" ht="12.75" x14ac:dyDescent="0.2">
      <c r="A333" s="133">
        <v>3</v>
      </c>
      <c r="B333" s="184"/>
      <c r="C333" s="184"/>
      <c r="D333" s="133"/>
      <c r="E333" s="256"/>
      <c r="F333" s="294"/>
    </row>
    <row r="334" spans="1:7" ht="12.75" x14ac:dyDescent="0.2">
      <c r="A334" s="133">
        <v>4</v>
      </c>
      <c r="B334" s="184"/>
      <c r="C334" s="184"/>
      <c r="D334" s="133"/>
      <c r="E334" s="256"/>
      <c r="F334" s="294"/>
    </row>
    <row r="335" spans="1:7" ht="12.75" x14ac:dyDescent="0.2">
      <c r="A335" s="133">
        <v>5</v>
      </c>
      <c r="B335" s="184"/>
      <c r="C335" s="184"/>
      <c r="D335" s="133"/>
      <c r="E335" s="256"/>
      <c r="F335" s="294"/>
    </row>
    <row r="336" spans="1:7" ht="12.75" x14ac:dyDescent="0.2">
      <c r="A336" s="133">
        <v>6</v>
      </c>
      <c r="B336" s="184"/>
      <c r="C336" s="184"/>
      <c r="D336" s="133"/>
      <c r="E336" s="256"/>
      <c r="F336" s="294"/>
    </row>
    <row r="337" spans="1:6" ht="12.75" x14ac:dyDescent="0.2">
      <c r="A337" s="475" t="s">
        <v>505</v>
      </c>
      <c r="B337" s="475"/>
      <c r="C337" s="215" t="s">
        <v>506</v>
      </c>
      <c r="D337" s="281" t="s">
        <v>506</v>
      </c>
      <c r="E337" s="257">
        <f>SUM(E331:E336)</f>
        <v>624211.89</v>
      </c>
      <c r="F337" s="215" t="s">
        <v>506</v>
      </c>
    </row>
    <row r="338" spans="1:6" ht="25.5" x14ac:dyDescent="0.2">
      <c r="A338" s="133">
        <v>1</v>
      </c>
      <c r="B338" s="184" t="s">
        <v>622</v>
      </c>
      <c r="C338" s="294" t="s">
        <v>625</v>
      </c>
      <c r="D338" s="133">
        <v>12</v>
      </c>
      <c r="E338" s="256">
        <v>992962.34</v>
      </c>
      <c r="F338" s="294">
        <v>4</v>
      </c>
    </row>
    <row r="339" spans="1:6" ht="25.5" x14ac:dyDescent="0.2">
      <c r="A339" s="133">
        <v>2</v>
      </c>
      <c r="B339" s="184" t="s">
        <v>626</v>
      </c>
      <c r="C339" s="294" t="s">
        <v>625</v>
      </c>
      <c r="D339" s="133">
        <v>2</v>
      </c>
      <c r="E339" s="256">
        <v>433600</v>
      </c>
      <c r="F339" s="294">
        <v>4</v>
      </c>
    </row>
    <row r="340" spans="1:6" ht="12.75" x14ac:dyDescent="0.2">
      <c r="A340" s="133">
        <v>3</v>
      </c>
      <c r="B340" s="184"/>
      <c r="C340" s="294"/>
      <c r="D340" s="133"/>
      <c r="E340" s="256"/>
      <c r="F340" s="294"/>
    </row>
    <row r="341" spans="1:6" ht="12.75" x14ac:dyDescent="0.2">
      <c r="A341" s="133">
        <v>4</v>
      </c>
      <c r="B341" s="184"/>
      <c r="C341" s="294"/>
      <c r="D341" s="133"/>
      <c r="E341" s="256"/>
      <c r="F341" s="294"/>
    </row>
    <row r="342" spans="1:6" ht="12.75" x14ac:dyDescent="0.2">
      <c r="A342" s="133">
        <v>5</v>
      </c>
      <c r="B342" s="184"/>
      <c r="C342" s="184"/>
      <c r="D342" s="133"/>
      <c r="E342" s="256"/>
      <c r="F342" s="294"/>
    </row>
    <row r="343" spans="1:6" ht="12.75" x14ac:dyDescent="0.2">
      <c r="A343" s="133">
        <v>6</v>
      </c>
      <c r="B343" s="184"/>
      <c r="C343" s="184"/>
      <c r="D343" s="133"/>
      <c r="E343" s="256"/>
      <c r="F343" s="294"/>
    </row>
    <row r="344" spans="1:6" ht="12.75" x14ac:dyDescent="0.2">
      <c r="A344" s="476" t="s">
        <v>505</v>
      </c>
      <c r="B344" s="476"/>
      <c r="C344" s="211" t="s">
        <v>506</v>
      </c>
      <c r="D344" s="282" t="s">
        <v>506</v>
      </c>
      <c r="E344" s="258">
        <f>SUM(E338:E343)</f>
        <v>1426562.34</v>
      </c>
      <c r="F344" s="211" t="s">
        <v>506</v>
      </c>
    </row>
    <row r="345" spans="1:6" ht="12.75" x14ac:dyDescent="0.2">
      <c r="A345" s="133">
        <v>1</v>
      </c>
      <c r="B345" s="184"/>
      <c r="C345" s="294"/>
      <c r="D345" s="133"/>
      <c r="E345" s="256"/>
      <c r="F345" s="294"/>
    </row>
    <row r="346" spans="1:6" ht="12.75" x14ac:dyDescent="0.2">
      <c r="A346" s="133">
        <v>2</v>
      </c>
      <c r="B346" s="184"/>
      <c r="C346" s="294"/>
      <c r="D346" s="133"/>
      <c r="E346" s="256"/>
      <c r="F346" s="294"/>
    </row>
    <row r="347" spans="1:6" ht="12.75" x14ac:dyDescent="0.2">
      <c r="A347" s="133">
        <v>3</v>
      </c>
      <c r="B347" s="184"/>
      <c r="C347" s="294"/>
      <c r="D347" s="133"/>
      <c r="E347" s="256"/>
      <c r="F347" s="294"/>
    </row>
    <row r="348" spans="1:6" ht="12.75" x14ac:dyDescent="0.2">
      <c r="A348" s="133">
        <v>4</v>
      </c>
      <c r="B348" s="184"/>
      <c r="C348" s="294"/>
      <c r="D348" s="133"/>
      <c r="E348" s="256"/>
      <c r="F348" s="294"/>
    </row>
    <row r="349" spans="1:6" ht="12.75" x14ac:dyDescent="0.2">
      <c r="A349" s="133">
        <v>5</v>
      </c>
      <c r="B349" s="184"/>
      <c r="C349" s="184"/>
      <c r="D349" s="133"/>
      <c r="E349" s="256"/>
      <c r="F349" s="294"/>
    </row>
    <row r="350" spans="1:6" ht="12.75" x14ac:dyDescent="0.2">
      <c r="A350" s="133">
        <v>6</v>
      </c>
      <c r="B350" s="184"/>
      <c r="C350" s="184"/>
      <c r="D350" s="133"/>
      <c r="E350" s="256"/>
      <c r="F350" s="294"/>
    </row>
    <row r="351" spans="1:6" ht="12.75" x14ac:dyDescent="0.2">
      <c r="A351" s="471" t="s">
        <v>505</v>
      </c>
      <c r="B351" s="471"/>
      <c r="C351" s="296" t="s">
        <v>506</v>
      </c>
      <c r="D351" s="283" t="s">
        <v>506</v>
      </c>
      <c r="E351" s="259">
        <f>SUM(E345:E350)</f>
        <v>0</v>
      </c>
      <c r="F351" s="296" t="s">
        <v>506</v>
      </c>
    </row>
    <row r="352" spans="1:6" ht="12.75" x14ac:dyDescent="0.2">
      <c r="A352" s="472" t="s">
        <v>541</v>
      </c>
      <c r="B352" s="472"/>
      <c r="C352" s="292" t="s">
        <v>506</v>
      </c>
      <c r="D352" s="284" t="s">
        <v>506</v>
      </c>
      <c r="E352" s="260">
        <f>E337+E344+E351</f>
        <v>2050774.23</v>
      </c>
      <c r="F352" s="292" t="s">
        <v>209</v>
      </c>
    </row>
    <row r="355" spans="1:6" x14ac:dyDescent="0.2">
      <c r="B355" s="474" t="s">
        <v>542</v>
      </c>
      <c r="C355" s="474"/>
      <c r="D355" s="474"/>
      <c r="E355" s="474"/>
      <c r="F355" s="474"/>
    </row>
    <row r="357" spans="1:6" ht="51" x14ac:dyDescent="0.2">
      <c r="A357" s="294" t="s">
        <v>208</v>
      </c>
      <c r="B357" s="294" t="s">
        <v>0</v>
      </c>
      <c r="C357" s="294" t="s">
        <v>230</v>
      </c>
      <c r="D357" s="294" t="s">
        <v>231</v>
      </c>
      <c r="E357" s="294" t="s">
        <v>502</v>
      </c>
    </row>
    <row r="358" spans="1:6" ht="12.75" x14ac:dyDescent="0.2">
      <c r="A358" s="294">
        <v>1</v>
      </c>
      <c r="B358" s="294">
        <v>2</v>
      </c>
      <c r="C358" s="294">
        <v>3</v>
      </c>
      <c r="D358" s="294">
        <v>4</v>
      </c>
      <c r="E358" s="294">
        <v>5</v>
      </c>
    </row>
    <row r="359" spans="1:6" ht="12.75" x14ac:dyDescent="0.2">
      <c r="A359" s="133">
        <v>1</v>
      </c>
      <c r="B359" s="184" t="s">
        <v>622</v>
      </c>
      <c r="C359" s="133">
        <v>5</v>
      </c>
      <c r="D359" s="256">
        <v>752789.21</v>
      </c>
      <c r="E359" s="294">
        <v>2</v>
      </c>
    </row>
    <row r="360" spans="1:6" ht="12.75" x14ac:dyDescent="0.2">
      <c r="A360" s="133">
        <v>2</v>
      </c>
      <c r="B360" s="184" t="s">
        <v>631</v>
      </c>
      <c r="C360" s="133">
        <v>1</v>
      </c>
      <c r="D360" s="256">
        <v>35152.980000000003</v>
      </c>
      <c r="E360" s="294">
        <v>2</v>
      </c>
    </row>
    <row r="361" spans="1:6" ht="12.75" x14ac:dyDescent="0.2">
      <c r="A361" s="133">
        <v>3</v>
      </c>
      <c r="B361" s="184"/>
      <c r="C361" s="133"/>
      <c r="D361" s="256"/>
      <c r="E361" s="294"/>
    </row>
    <row r="362" spans="1:6" ht="12.75" x14ac:dyDescent="0.2">
      <c r="A362" s="133">
        <v>4</v>
      </c>
      <c r="B362" s="184"/>
      <c r="C362" s="133"/>
      <c r="D362" s="256"/>
      <c r="E362" s="294"/>
    </row>
    <row r="363" spans="1:6" ht="12.75" x14ac:dyDescent="0.2">
      <c r="A363" s="133">
        <v>5</v>
      </c>
      <c r="B363" s="184"/>
      <c r="C363" s="273"/>
      <c r="D363" s="256"/>
      <c r="E363" s="294"/>
    </row>
    <row r="364" spans="1:6" ht="12.75" x14ac:dyDescent="0.2">
      <c r="A364" s="133">
        <v>6</v>
      </c>
      <c r="B364" s="184"/>
      <c r="C364" s="273"/>
      <c r="D364" s="256"/>
      <c r="E364" s="294"/>
    </row>
    <row r="365" spans="1:6" ht="12.75" x14ac:dyDescent="0.2">
      <c r="A365" s="475" t="s">
        <v>505</v>
      </c>
      <c r="B365" s="475"/>
      <c r="C365" s="281" t="s">
        <v>506</v>
      </c>
      <c r="D365" s="257">
        <f>SUM(D359:D364)</f>
        <v>787942.19</v>
      </c>
      <c r="E365" s="215" t="s">
        <v>506</v>
      </c>
    </row>
    <row r="366" spans="1:6" ht="12.75" x14ac:dyDescent="0.2">
      <c r="A366" s="133">
        <v>1</v>
      </c>
      <c r="B366" s="184" t="s">
        <v>622</v>
      </c>
      <c r="C366" s="133">
        <v>7</v>
      </c>
      <c r="D366" s="256">
        <v>1758641.79</v>
      </c>
      <c r="E366" s="294">
        <v>4</v>
      </c>
    </row>
    <row r="367" spans="1:6" ht="12.75" x14ac:dyDescent="0.2">
      <c r="A367" s="133">
        <v>2</v>
      </c>
      <c r="B367" s="184" t="s">
        <v>632</v>
      </c>
      <c r="C367" s="133"/>
      <c r="D367" s="256">
        <v>579923.44999999995</v>
      </c>
      <c r="E367" s="294">
        <v>4</v>
      </c>
    </row>
    <row r="368" spans="1:6" ht="12.75" x14ac:dyDescent="0.2">
      <c r="A368" s="133">
        <v>3</v>
      </c>
      <c r="B368" s="184"/>
      <c r="C368" s="133"/>
      <c r="D368" s="256"/>
      <c r="E368" s="294"/>
    </row>
    <row r="369" spans="1:7" ht="12.75" x14ac:dyDescent="0.2">
      <c r="A369" s="133">
        <v>4</v>
      </c>
      <c r="B369" s="184"/>
      <c r="C369" s="133"/>
      <c r="D369" s="256"/>
      <c r="E369" s="294"/>
    </row>
    <row r="370" spans="1:7" ht="12.75" x14ac:dyDescent="0.2">
      <c r="A370" s="133">
        <v>5</v>
      </c>
      <c r="B370" s="184"/>
      <c r="C370" s="273"/>
      <c r="D370" s="256"/>
      <c r="E370" s="294"/>
    </row>
    <row r="371" spans="1:7" ht="12.75" x14ac:dyDescent="0.2">
      <c r="A371" s="133">
        <v>6</v>
      </c>
      <c r="B371" s="184"/>
      <c r="C371" s="273"/>
      <c r="D371" s="256"/>
      <c r="E371" s="294"/>
    </row>
    <row r="372" spans="1:7" ht="12.75" x14ac:dyDescent="0.2">
      <c r="A372" s="476" t="s">
        <v>505</v>
      </c>
      <c r="B372" s="476"/>
      <c r="C372" s="282" t="s">
        <v>506</v>
      </c>
      <c r="D372" s="258">
        <f>SUM(D366:D371)</f>
        <v>2338565.2400000002</v>
      </c>
      <c r="E372" s="211" t="s">
        <v>506</v>
      </c>
    </row>
    <row r="373" spans="1:7" ht="12.75" x14ac:dyDescent="0.2">
      <c r="A373" s="133">
        <v>1</v>
      </c>
      <c r="B373" s="184"/>
      <c r="C373" s="133"/>
      <c r="D373" s="256"/>
      <c r="E373" s="294"/>
    </row>
    <row r="374" spans="1:7" ht="12.75" x14ac:dyDescent="0.2">
      <c r="A374" s="133">
        <v>2</v>
      </c>
      <c r="B374" s="184"/>
      <c r="C374" s="133"/>
      <c r="D374" s="256"/>
      <c r="E374" s="294"/>
    </row>
    <row r="375" spans="1:7" ht="12.75" x14ac:dyDescent="0.2">
      <c r="A375" s="133">
        <v>3</v>
      </c>
      <c r="B375" s="184"/>
      <c r="C375" s="133"/>
      <c r="D375" s="256"/>
      <c r="E375" s="294"/>
    </row>
    <row r="376" spans="1:7" ht="12.75" x14ac:dyDescent="0.2">
      <c r="A376" s="133">
        <v>4</v>
      </c>
      <c r="B376" s="184"/>
      <c r="C376" s="133"/>
      <c r="D376" s="256"/>
      <c r="E376" s="294"/>
    </row>
    <row r="377" spans="1:7" ht="12.75" x14ac:dyDescent="0.2">
      <c r="A377" s="133">
        <v>5</v>
      </c>
      <c r="B377" s="184"/>
      <c r="C377" s="273"/>
      <c r="D377" s="256"/>
      <c r="E377" s="294"/>
    </row>
    <row r="378" spans="1:7" ht="12.75" x14ac:dyDescent="0.2">
      <c r="A378" s="133">
        <v>6</v>
      </c>
      <c r="B378" s="184"/>
      <c r="C378" s="273"/>
      <c r="D378" s="256"/>
      <c r="E378" s="294"/>
    </row>
    <row r="379" spans="1:7" ht="12.75" x14ac:dyDescent="0.2">
      <c r="A379" s="471" t="s">
        <v>505</v>
      </c>
      <c r="B379" s="471"/>
      <c r="C379" s="283" t="s">
        <v>506</v>
      </c>
      <c r="D379" s="259">
        <f>SUM(D373:D378)</f>
        <v>0</v>
      </c>
      <c r="E379" s="296" t="s">
        <v>506</v>
      </c>
    </row>
    <row r="380" spans="1:7" ht="12.75" x14ac:dyDescent="0.2">
      <c r="A380" s="472" t="s">
        <v>541</v>
      </c>
      <c r="B380" s="472"/>
      <c r="C380" s="284" t="s">
        <v>506</v>
      </c>
      <c r="D380" s="260">
        <f>D365+D372+D379</f>
        <v>3126507.43</v>
      </c>
      <c r="E380" s="292" t="s">
        <v>209</v>
      </c>
    </row>
    <row r="383" spans="1:7" x14ac:dyDescent="0.2">
      <c r="B383" s="477" t="s">
        <v>543</v>
      </c>
      <c r="C383" s="477"/>
      <c r="D383" s="477"/>
      <c r="E383" s="477"/>
      <c r="F383" s="477"/>
      <c r="G383" s="477"/>
    </row>
    <row r="385" spans="1:6" ht="51" x14ac:dyDescent="0.2">
      <c r="A385" s="294" t="s">
        <v>208</v>
      </c>
      <c r="B385" s="294" t="s">
        <v>210</v>
      </c>
      <c r="C385" s="294" t="s">
        <v>225</v>
      </c>
      <c r="D385" s="294" t="s">
        <v>232</v>
      </c>
      <c r="E385" s="294" t="s">
        <v>544</v>
      </c>
      <c r="F385" s="294" t="s">
        <v>502</v>
      </c>
    </row>
    <row r="386" spans="1:6" ht="12.75" x14ac:dyDescent="0.2">
      <c r="A386" s="126">
        <v>1</v>
      </c>
      <c r="B386" s="126">
        <v>2</v>
      </c>
      <c r="C386" s="126">
        <v>3</v>
      </c>
      <c r="D386" s="133">
        <v>4</v>
      </c>
      <c r="E386" s="133">
        <v>5</v>
      </c>
      <c r="F386" s="126">
        <v>6</v>
      </c>
    </row>
    <row r="387" spans="1:6" ht="25.5" x14ac:dyDescent="0.2">
      <c r="A387" s="133">
        <v>1</v>
      </c>
      <c r="B387" s="54" t="s">
        <v>183</v>
      </c>
      <c r="C387" s="133">
        <v>1</v>
      </c>
      <c r="D387" s="274">
        <v>50000</v>
      </c>
      <c r="E387" s="274">
        <f>C387*D387</f>
        <v>50000</v>
      </c>
      <c r="F387" s="294">
        <v>2</v>
      </c>
    </row>
    <row r="388" spans="1:6" ht="25.5" x14ac:dyDescent="0.2">
      <c r="A388" s="234">
        <v>310</v>
      </c>
      <c r="B388" s="233" t="s">
        <v>583</v>
      </c>
      <c r="C388" s="234" t="s">
        <v>209</v>
      </c>
      <c r="D388" s="285" t="s">
        <v>209</v>
      </c>
      <c r="E388" s="285">
        <f>E387</f>
        <v>50000</v>
      </c>
      <c r="F388" s="141" t="s">
        <v>209</v>
      </c>
    </row>
    <row r="389" spans="1:6" ht="53.25" customHeight="1" x14ac:dyDescent="0.2">
      <c r="A389" s="178">
        <v>2</v>
      </c>
      <c r="B389" s="54" t="s">
        <v>184</v>
      </c>
      <c r="C389" s="287"/>
      <c r="D389" s="274"/>
      <c r="E389" s="274">
        <f t="shared" ref="E389:E391" si="18">C389*D389</f>
        <v>0</v>
      </c>
      <c r="F389" s="294"/>
    </row>
    <row r="390" spans="1:6" ht="53.25" customHeight="1" x14ac:dyDescent="0.2">
      <c r="A390" s="179">
        <v>341</v>
      </c>
      <c r="B390" s="233" t="s">
        <v>242</v>
      </c>
      <c r="C390" s="234" t="s">
        <v>209</v>
      </c>
      <c r="D390" s="285" t="s">
        <v>209</v>
      </c>
      <c r="E390" s="285">
        <f>E389</f>
        <v>0</v>
      </c>
      <c r="F390" s="141" t="s">
        <v>209</v>
      </c>
    </row>
    <row r="391" spans="1:6" ht="29.25" customHeight="1" x14ac:dyDescent="0.2">
      <c r="A391" s="178">
        <v>3</v>
      </c>
      <c r="B391" s="54" t="s">
        <v>185</v>
      </c>
      <c r="C391" s="287"/>
      <c r="D391" s="274"/>
      <c r="E391" s="274">
        <f t="shared" si="18"/>
        <v>0</v>
      </c>
      <c r="F391" s="294"/>
    </row>
    <row r="392" spans="1:6" ht="27" customHeight="1" x14ac:dyDescent="0.2">
      <c r="A392" s="179">
        <v>342</v>
      </c>
      <c r="B392" s="233" t="s">
        <v>243</v>
      </c>
      <c r="C392" s="234" t="s">
        <v>209</v>
      </c>
      <c r="D392" s="285" t="s">
        <v>209</v>
      </c>
      <c r="E392" s="285">
        <f>E391</f>
        <v>0</v>
      </c>
      <c r="F392" s="141" t="s">
        <v>209</v>
      </c>
    </row>
    <row r="393" spans="1:6" ht="26.25" customHeight="1" x14ac:dyDescent="0.2">
      <c r="A393" s="178">
        <v>4</v>
      </c>
      <c r="B393" s="54" t="s">
        <v>584</v>
      </c>
      <c r="C393" s="287"/>
      <c r="D393" s="274"/>
      <c r="E393" s="274">
        <f>C393*D393</f>
        <v>0</v>
      </c>
      <c r="F393" s="294"/>
    </row>
    <row r="394" spans="1:6" ht="30.75" customHeight="1" x14ac:dyDescent="0.2">
      <c r="A394" s="179">
        <v>343</v>
      </c>
      <c r="B394" s="233" t="s">
        <v>244</v>
      </c>
      <c r="C394" s="234" t="s">
        <v>209</v>
      </c>
      <c r="D394" s="285" t="s">
        <v>209</v>
      </c>
      <c r="E394" s="285">
        <f>E393</f>
        <v>0</v>
      </c>
      <c r="F394" s="141" t="s">
        <v>209</v>
      </c>
    </row>
    <row r="395" spans="1:6" ht="25.5" customHeight="1" x14ac:dyDescent="0.2">
      <c r="A395" s="178">
        <v>5</v>
      </c>
      <c r="B395" s="54" t="s">
        <v>187</v>
      </c>
      <c r="C395" s="287"/>
      <c r="D395" s="274"/>
      <c r="E395" s="274">
        <f t="shared" ref="E395:E397" si="19">C395*D395</f>
        <v>0</v>
      </c>
      <c r="F395" s="294"/>
    </row>
    <row r="396" spans="1:6" ht="31.5" customHeight="1" x14ac:dyDescent="0.2">
      <c r="A396" s="179">
        <v>344</v>
      </c>
      <c r="B396" s="233" t="s">
        <v>245</v>
      </c>
      <c r="C396" s="234" t="s">
        <v>209</v>
      </c>
      <c r="D396" s="285" t="s">
        <v>209</v>
      </c>
      <c r="E396" s="285">
        <f>E395</f>
        <v>0</v>
      </c>
      <c r="F396" s="141" t="s">
        <v>209</v>
      </c>
    </row>
    <row r="397" spans="1:6" ht="26.25" customHeight="1" x14ac:dyDescent="0.2">
      <c r="A397" s="178">
        <v>6</v>
      </c>
      <c r="B397" s="54" t="s">
        <v>188</v>
      </c>
      <c r="C397" s="287"/>
      <c r="D397" s="274"/>
      <c r="E397" s="274">
        <f t="shared" si="19"/>
        <v>0</v>
      </c>
      <c r="F397" s="294"/>
    </row>
    <row r="398" spans="1:6" ht="27.75" customHeight="1" x14ac:dyDescent="0.2">
      <c r="A398" s="179">
        <v>345</v>
      </c>
      <c r="B398" s="233" t="s">
        <v>246</v>
      </c>
      <c r="C398" s="234" t="s">
        <v>209</v>
      </c>
      <c r="D398" s="285" t="s">
        <v>209</v>
      </c>
      <c r="E398" s="285">
        <f>E397</f>
        <v>0</v>
      </c>
      <c r="F398" s="141" t="s">
        <v>209</v>
      </c>
    </row>
    <row r="399" spans="1:6" ht="27.75" customHeight="1" x14ac:dyDescent="0.2">
      <c r="A399" s="178">
        <v>7</v>
      </c>
      <c r="B399" s="54" t="s">
        <v>189</v>
      </c>
      <c r="C399" s="287">
        <v>100</v>
      </c>
      <c r="D399" s="274">
        <v>1000</v>
      </c>
      <c r="E399" s="274">
        <f t="shared" ref="E399" si="20">C399*D399</f>
        <v>100000</v>
      </c>
      <c r="F399" s="294">
        <v>2</v>
      </c>
    </row>
    <row r="400" spans="1:6" ht="27" customHeight="1" x14ac:dyDescent="0.2">
      <c r="A400" s="179">
        <v>346</v>
      </c>
      <c r="B400" s="233" t="s">
        <v>247</v>
      </c>
      <c r="C400" s="234" t="s">
        <v>209</v>
      </c>
      <c r="D400" s="285" t="s">
        <v>209</v>
      </c>
      <c r="E400" s="285">
        <f>E399</f>
        <v>100000</v>
      </c>
      <c r="F400" s="141" t="s">
        <v>209</v>
      </c>
    </row>
    <row r="401" spans="1:6" ht="42" customHeight="1" x14ac:dyDescent="0.2">
      <c r="A401" s="178">
        <v>8</v>
      </c>
      <c r="B401" s="54" t="s">
        <v>190</v>
      </c>
      <c r="C401" s="287">
        <v>1</v>
      </c>
      <c r="D401" s="274">
        <v>25000</v>
      </c>
      <c r="E401" s="274">
        <f t="shared" ref="E401" si="21">C401*D401</f>
        <v>25000</v>
      </c>
      <c r="F401" s="294">
        <v>2</v>
      </c>
    </row>
    <row r="402" spans="1:6" ht="39.75" customHeight="1" x14ac:dyDescent="0.2">
      <c r="A402" s="179">
        <v>349</v>
      </c>
      <c r="B402" s="233" t="s">
        <v>248</v>
      </c>
      <c r="C402" s="234" t="s">
        <v>209</v>
      </c>
      <c r="D402" s="285" t="s">
        <v>209</v>
      </c>
      <c r="E402" s="285">
        <f>E401</f>
        <v>25000</v>
      </c>
      <c r="F402" s="141" t="s">
        <v>209</v>
      </c>
    </row>
    <row r="403" spans="1:6" ht="12.75" customHeight="1" x14ac:dyDescent="0.2">
      <c r="A403" s="478" t="s">
        <v>505</v>
      </c>
      <c r="B403" s="479"/>
      <c r="C403" s="281" t="s">
        <v>506</v>
      </c>
      <c r="D403" s="275" t="s">
        <v>506</v>
      </c>
      <c r="E403" s="275">
        <f>E388+E390+E392+E394+E396+E398+E400+E402</f>
        <v>175000</v>
      </c>
      <c r="F403" s="215" t="s">
        <v>506</v>
      </c>
    </row>
    <row r="404" spans="1:6" ht="25.5" x14ac:dyDescent="0.2">
      <c r="A404" s="133">
        <v>1</v>
      </c>
      <c r="B404" s="54" t="s">
        <v>183</v>
      </c>
      <c r="C404" s="133">
        <v>2</v>
      </c>
      <c r="D404" s="274">
        <v>400000</v>
      </c>
      <c r="E404" s="274">
        <f>C404*D404</f>
        <v>800000</v>
      </c>
      <c r="F404" s="294">
        <v>4</v>
      </c>
    </row>
    <row r="405" spans="1:6" ht="25.5" x14ac:dyDescent="0.2">
      <c r="A405" s="234">
        <v>310</v>
      </c>
      <c r="B405" s="233" t="s">
        <v>583</v>
      </c>
      <c r="C405" s="234" t="s">
        <v>209</v>
      </c>
      <c r="D405" s="285" t="s">
        <v>209</v>
      </c>
      <c r="E405" s="285">
        <f>E404</f>
        <v>800000</v>
      </c>
      <c r="F405" s="141" t="s">
        <v>209</v>
      </c>
    </row>
    <row r="406" spans="1:6" ht="53.25" customHeight="1" x14ac:dyDescent="0.2">
      <c r="A406" s="178">
        <v>2</v>
      </c>
      <c r="B406" s="54" t="s">
        <v>184</v>
      </c>
      <c r="C406" s="287"/>
      <c r="D406" s="274"/>
      <c r="E406" s="274">
        <f t="shared" ref="E406" si="22">C406*D406</f>
        <v>0</v>
      </c>
      <c r="F406" s="294"/>
    </row>
    <row r="407" spans="1:6" ht="53.25" customHeight="1" x14ac:dyDescent="0.2">
      <c r="A407" s="179">
        <v>341</v>
      </c>
      <c r="B407" s="233" t="s">
        <v>242</v>
      </c>
      <c r="C407" s="234" t="s">
        <v>209</v>
      </c>
      <c r="D407" s="285" t="s">
        <v>209</v>
      </c>
      <c r="E407" s="285">
        <f>E406</f>
        <v>0</v>
      </c>
      <c r="F407" s="141" t="s">
        <v>209</v>
      </c>
    </row>
    <row r="408" spans="1:6" ht="29.25" customHeight="1" x14ac:dyDescent="0.2">
      <c r="A408" s="178">
        <v>3</v>
      </c>
      <c r="B408" s="54" t="s">
        <v>185</v>
      </c>
      <c r="C408" s="287"/>
      <c r="D408" s="274"/>
      <c r="E408" s="274">
        <f t="shared" ref="E408" si="23">C408*D408</f>
        <v>0</v>
      </c>
      <c r="F408" s="294"/>
    </row>
    <row r="409" spans="1:6" ht="27" customHeight="1" x14ac:dyDescent="0.2">
      <c r="A409" s="179">
        <v>342</v>
      </c>
      <c r="B409" s="233" t="s">
        <v>243</v>
      </c>
      <c r="C409" s="234" t="s">
        <v>209</v>
      </c>
      <c r="D409" s="285" t="s">
        <v>209</v>
      </c>
      <c r="E409" s="285">
        <f>E408</f>
        <v>0</v>
      </c>
      <c r="F409" s="141" t="s">
        <v>209</v>
      </c>
    </row>
    <row r="410" spans="1:6" ht="26.25" customHeight="1" x14ac:dyDescent="0.2">
      <c r="A410" s="178">
        <v>4</v>
      </c>
      <c r="B410" s="54" t="s">
        <v>584</v>
      </c>
      <c r="C410" s="287"/>
      <c r="D410" s="274"/>
      <c r="E410" s="274">
        <f>C410*D410</f>
        <v>0</v>
      </c>
      <c r="F410" s="294"/>
    </row>
    <row r="411" spans="1:6" ht="30.75" customHeight="1" x14ac:dyDescent="0.2">
      <c r="A411" s="179">
        <v>343</v>
      </c>
      <c r="B411" s="233" t="s">
        <v>244</v>
      </c>
      <c r="C411" s="234" t="s">
        <v>209</v>
      </c>
      <c r="D411" s="285" t="s">
        <v>209</v>
      </c>
      <c r="E411" s="285">
        <f>E410</f>
        <v>0</v>
      </c>
      <c r="F411" s="141" t="s">
        <v>209</v>
      </c>
    </row>
    <row r="412" spans="1:6" ht="25.5" customHeight="1" x14ac:dyDescent="0.2">
      <c r="A412" s="178">
        <v>5</v>
      </c>
      <c r="B412" s="54" t="s">
        <v>187</v>
      </c>
      <c r="C412" s="287"/>
      <c r="D412" s="274"/>
      <c r="E412" s="274">
        <f t="shared" ref="E412" si="24">C412*D412</f>
        <v>0</v>
      </c>
      <c r="F412" s="294"/>
    </row>
    <row r="413" spans="1:6" ht="31.5" customHeight="1" x14ac:dyDescent="0.2">
      <c r="A413" s="179">
        <v>344</v>
      </c>
      <c r="B413" s="233" t="s">
        <v>245</v>
      </c>
      <c r="C413" s="234" t="s">
        <v>209</v>
      </c>
      <c r="D413" s="285" t="s">
        <v>209</v>
      </c>
      <c r="E413" s="285">
        <f>E412</f>
        <v>0</v>
      </c>
      <c r="F413" s="141" t="s">
        <v>209</v>
      </c>
    </row>
    <row r="414" spans="1:6" ht="26.25" customHeight="1" x14ac:dyDescent="0.2">
      <c r="A414" s="178">
        <v>6</v>
      </c>
      <c r="B414" s="54" t="s">
        <v>188</v>
      </c>
      <c r="C414" s="287"/>
      <c r="D414" s="274"/>
      <c r="E414" s="274">
        <f t="shared" ref="E414" si="25">C414*D414</f>
        <v>0</v>
      </c>
      <c r="F414" s="294"/>
    </row>
    <row r="415" spans="1:6" ht="27.75" customHeight="1" x14ac:dyDescent="0.2">
      <c r="A415" s="179">
        <v>345</v>
      </c>
      <c r="B415" s="233" t="s">
        <v>246</v>
      </c>
      <c r="C415" s="234" t="s">
        <v>209</v>
      </c>
      <c r="D415" s="285" t="s">
        <v>209</v>
      </c>
      <c r="E415" s="285">
        <f>E414</f>
        <v>0</v>
      </c>
      <c r="F415" s="141" t="s">
        <v>209</v>
      </c>
    </row>
    <row r="416" spans="1:6" ht="27.75" customHeight="1" x14ac:dyDescent="0.2">
      <c r="A416" s="178">
        <v>7</v>
      </c>
      <c r="B416" s="54" t="s">
        <v>189</v>
      </c>
      <c r="C416" s="287">
        <v>400</v>
      </c>
      <c r="D416" s="274">
        <v>1000</v>
      </c>
      <c r="E416" s="274">
        <f t="shared" ref="E416" si="26">C416*D416</f>
        <v>400000</v>
      </c>
      <c r="F416" s="294">
        <v>4</v>
      </c>
    </row>
    <row r="417" spans="1:6" ht="27" customHeight="1" x14ac:dyDescent="0.2">
      <c r="A417" s="179">
        <v>346</v>
      </c>
      <c r="B417" s="233" t="s">
        <v>247</v>
      </c>
      <c r="C417" s="234" t="s">
        <v>209</v>
      </c>
      <c r="D417" s="285" t="s">
        <v>209</v>
      </c>
      <c r="E417" s="285">
        <f>E416</f>
        <v>400000</v>
      </c>
      <c r="F417" s="141" t="s">
        <v>209</v>
      </c>
    </row>
    <row r="418" spans="1:6" ht="42" customHeight="1" x14ac:dyDescent="0.2">
      <c r="A418" s="178">
        <v>8</v>
      </c>
      <c r="B418" s="54" t="s">
        <v>190</v>
      </c>
      <c r="C418" s="287"/>
      <c r="D418" s="274"/>
      <c r="E418" s="274">
        <f t="shared" ref="E418" si="27">C418*D418</f>
        <v>0</v>
      </c>
      <c r="F418" s="294"/>
    </row>
    <row r="419" spans="1:6" ht="39.75" customHeight="1" x14ac:dyDescent="0.2">
      <c r="A419" s="179">
        <v>349</v>
      </c>
      <c r="B419" s="233" t="s">
        <v>248</v>
      </c>
      <c r="C419" s="234" t="s">
        <v>209</v>
      </c>
      <c r="D419" s="285" t="s">
        <v>209</v>
      </c>
      <c r="E419" s="285">
        <f>E418</f>
        <v>0</v>
      </c>
      <c r="F419" s="141" t="s">
        <v>209</v>
      </c>
    </row>
    <row r="420" spans="1:6" ht="15.75" customHeight="1" x14ac:dyDescent="0.2">
      <c r="A420" s="469" t="s">
        <v>505</v>
      </c>
      <c r="B420" s="470"/>
      <c r="C420" s="282" t="s">
        <v>506</v>
      </c>
      <c r="D420" s="276" t="s">
        <v>506</v>
      </c>
      <c r="E420" s="276">
        <f>E405+E407+E409+E411+E413+E415+E417+E419</f>
        <v>1200000</v>
      </c>
      <c r="F420" s="211" t="s">
        <v>506</v>
      </c>
    </row>
    <row r="421" spans="1:6" ht="25.5" x14ac:dyDescent="0.2">
      <c r="A421" s="133">
        <v>1</v>
      </c>
      <c r="B421" s="54" t="s">
        <v>183</v>
      </c>
      <c r="C421" s="133"/>
      <c r="D421" s="274"/>
      <c r="E421" s="274">
        <f>C421*D421</f>
        <v>0</v>
      </c>
      <c r="F421" s="294"/>
    </row>
    <row r="422" spans="1:6" ht="25.5" x14ac:dyDescent="0.2">
      <c r="A422" s="234">
        <v>310</v>
      </c>
      <c r="B422" s="233" t="s">
        <v>583</v>
      </c>
      <c r="C422" s="234" t="s">
        <v>209</v>
      </c>
      <c r="D422" s="285" t="s">
        <v>209</v>
      </c>
      <c r="E422" s="285">
        <f>E421</f>
        <v>0</v>
      </c>
      <c r="F422" s="141" t="s">
        <v>209</v>
      </c>
    </row>
    <row r="423" spans="1:6" ht="53.25" customHeight="1" x14ac:dyDescent="0.2">
      <c r="A423" s="178">
        <v>2</v>
      </c>
      <c r="B423" s="54" t="s">
        <v>184</v>
      </c>
      <c r="C423" s="287"/>
      <c r="D423" s="274"/>
      <c r="E423" s="274">
        <f t="shared" ref="E423" si="28">C423*D423</f>
        <v>0</v>
      </c>
      <c r="F423" s="294"/>
    </row>
    <row r="424" spans="1:6" ht="53.25" customHeight="1" x14ac:dyDescent="0.2">
      <c r="A424" s="179">
        <v>341</v>
      </c>
      <c r="B424" s="233" t="s">
        <v>242</v>
      </c>
      <c r="C424" s="234" t="s">
        <v>209</v>
      </c>
      <c r="D424" s="285" t="s">
        <v>209</v>
      </c>
      <c r="E424" s="285">
        <f>E423</f>
        <v>0</v>
      </c>
      <c r="F424" s="141" t="s">
        <v>209</v>
      </c>
    </row>
    <row r="425" spans="1:6" ht="29.25" customHeight="1" x14ac:dyDescent="0.2">
      <c r="A425" s="178">
        <v>3</v>
      </c>
      <c r="B425" s="54" t="s">
        <v>185</v>
      </c>
      <c r="C425" s="287"/>
      <c r="D425" s="274"/>
      <c r="E425" s="274">
        <f t="shared" ref="E425" si="29">C425*D425</f>
        <v>0</v>
      </c>
      <c r="F425" s="294"/>
    </row>
    <row r="426" spans="1:6" ht="27" customHeight="1" x14ac:dyDescent="0.2">
      <c r="A426" s="179">
        <v>342</v>
      </c>
      <c r="B426" s="233" t="s">
        <v>243</v>
      </c>
      <c r="C426" s="234" t="s">
        <v>209</v>
      </c>
      <c r="D426" s="285" t="s">
        <v>209</v>
      </c>
      <c r="E426" s="285">
        <f>E425</f>
        <v>0</v>
      </c>
      <c r="F426" s="141" t="s">
        <v>209</v>
      </c>
    </row>
    <row r="427" spans="1:6" ht="26.25" customHeight="1" x14ac:dyDescent="0.2">
      <c r="A427" s="178">
        <v>4</v>
      </c>
      <c r="B427" s="54" t="s">
        <v>584</v>
      </c>
      <c r="C427" s="287"/>
      <c r="D427" s="274"/>
      <c r="E427" s="274">
        <f>C427*D427</f>
        <v>0</v>
      </c>
      <c r="F427" s="294"/>
    </row>
    <row r="428" spans="1:6" ht="30.75" customHeight="1" x14ac:dyDescent="0.2">
      <c r="A428" s="179">
        <v>343</v>
      </c>
      <c r="B428" s="233" t="s">
        <v>244</v>
      </c>
      <c r="C428" s="234" t="s">
        <v>209</v>
      </c>
      <c r="D428" s="285" t="s">
        <v>209</v>
      </c>
      <c r="E428" s="285">
        <f>E427</f>
        <v>0</v>
      </c>
      <c r="F428" s="141" t="s">
        <v>209</v>
      </c>
    </row>
    <row r="429" spans="1:6" ht="25.5" customHeight="1" x14ac:dyDescent="0.2">
      <c r="A429" s="178">
        <v>5</v>
      </c>
      <c r="B429" s="54" t="s">
        <v>187</v>
      </c>
      <c r="C429" s="287"/>
      <c r="D429" s="274"/>
      <c r="E429" s="274">
        <f t="shared" ref="E429" si="30">C429*D429</f>
        <v>0</v>
      </c>
      <c r="F429" s="294"/>
    </row>
    <row r="430" spans="1:6" ht="31.5" customHeight="1" x14ac:dyDescent="0.2">
      <c r="A430" s="179">
        <v>344</v>
      </c>
      <c r="B430" s="233" t="s">
        <v>245</v>
      </c>
      <c r="C430" s="234" t="s">
        <v>209</v>
      </c>
      <c r="D430" s="285" t="s">
        <v>209</v>
      </c>
      <c r="E430" s="285">
        <f>E429</f>
        <v>0</v>
      </c>
      <c r="F430" s="141" t="s">
        <v>209</v>
      </c>
    </row>
    <row r="431" spans="1:6" ht="26.25" customHeight="1" x14ac:dyDescent="0.2">
      <c r="A431" s="178">
        <v>6</v>
      </c>
      <c r="B431" s="54" t="s">
        <v>188</v>
      </c>
      <c r="C431" s="287"/>
      <c r="D431" s="274"/>
      <c r="E431" s="274">
        <f t="shared" ref="E431" si="31">C431*D431</f>
        <v>0</v>
      </c>
      <c r="F431" s="294"/>
    </row>
    <row r="432" spans="1:6" ht="27.75" customHeight="1" x14ac:dyDescent="0.2">
      <c r="A432" s="179">
        <v>345</v>
      </c>
      <c r="B432" s="233" t="s">
        <v>246</v>
      </c>
      <c r="C432" s="234" t="s">
        <v>209</v>
      </c>
      <c r="D432" s="285" t="s">
        <v>209</v>
      </c>
      <c r="E432" s="285">
        <f>E431</f>
        <v>0</v>
      </c>
      <c r="F432" s="141" t="s">
        <v>209</v>
      </c>
    </row>
    <row r="433" spans="1:10" ht="27.75" customHeight="1" x14ac:dyDescent="0.2">
      <c r="A433" s="178">
        <v>7</v>
      </c>
      <c r="B433" s="54" t="s">
        <v>189</v>
      </c>
      <c r="C433" s="287"/>
      <c r="D433" s="274"/>
      <c r="E433" s="274">
        <f t="shared" ref="E433" si="32">C433*D433</f>
        <v>0</v>
      </c>
      <c r="F433" s="294"/>
    </row>
    <row r="434" spans="1:10" ht="27" customHeight="1" x14ac:dyDescent="0.2">
      <c r="A434" s="179">
        <v>346</v>
      </c>
      <c r="B434" s="233" t="s">
        <v>247</v>
      </c>
      <c r="C434" s="234" t="s">
        <v>209</v>
      </c>
      <c r="D434" s="285" t="s">
        <v>209</v>
      </c>
      <c r="E434" s="285">
        <f>E433</f>
        <v>0</v>
      </c>
      <c r="F434" s="141" t="s">
        <v>209</v>
      </c>
    </row>
    <row r="435" spans="1:10" ht="42" customHeight="1" x14ac:dyDescent="0.2">
      <c r="A435" s="178">
        <v>8</v>
      </c>
      <c r="B435" s="54" t="s">
        <v>190</v>
      </c>
      <c r="C435" s="287">
        <v>1</v>
      </c>
      <c r="D435" s="274">
        <v>136192.70000000001</v>
      </c>
      <c r="E435" s="274">
        <f>C435*D435</f>
        <v>136192.70000000001</v>
      </c>
      <c r="F435" s="294">
        <v>5</v>
      </c>
    </row>
    <row r="436" spans="1:10" ht="39.75" customHeight="1" x14ac:dyDescent="0.2">
      <c r="A436" s="179">
        <v>349</v>
      </c>
      <c r="B436" s="233" t="s">
        <v>248</v>
      </c>
      <c r="C436" s="234" t="s">
        <v>209</v>
      </c>
      <c r="D436" s="285" t="s">
        <v>209</v>
      </c>
      <c r="E436" s="285">
        <f>E435</f>
        <v>136192.70000000001</v>
      </c>
      <c r="F436" s="141" t="s">
        <v>209</v>
      </c>
    </row>
    <row r="437" spans="1:10" ht="12.75" x14ac:dyDescent="0.2">
      <c r="A437" s="471" t="s">
        <v>505</v>
      </c>
      <c r="B437" s="471"/>
      <c r="C437" s="283" t="s">
        <v>506</v>
      </c>
      <c r="D437" s="277" t="s">
        <v>506</v>
      </c>
      <c r="E437" s="277">
        <f>E422+E424+E426+E428+E430+E432+E434+E436</f>
        <v>136192.70000000001</v>
      </c>
      <c r="F437" s="296" t="s">
        <v>506</v>
      </c>
    </row>
    <row r="438" spans="1:10" ht="12.75" x14ac:dyDescent="0.2">
      <c r="A438" s="472" t="s">
        <v>541</v>
      </c>
      <c r="B438" s="472"/>
      <c r="C438" s="284" t="s">
        <v>506</v>
      </c>
      <c r="D438" s="278" t="s">
        <v>506</v>
      </c>
      <c r="E438" s="278">
        <f>E403+E420+E437</f>
        <v>1511192.7</v>
      </c>
      <c r="F438" s="292" t="s">
        <v>209</v>
      </c>
    </row>
    <row r="440" spans="1:10" x14ac:dyDescent="0.2">
      <c r="A440" s="138" t="s">
        <v>579</v>
      </c>
      <c r="B440" s="230"/>
      <c r="C440" s="230"/>
      <c r="D440" s="193"/>
      <c r="E440" s="193"/>
      <c r="F440" s="193"/>
      <c r="G440" s="230"/>
      <c r="H440" s="209"/>
    </row>
    <row r="441" spans="1:10" ht="25.5" customHeight="1" x14ac:dyDescent="0.2">
      <c r="A441" s="527" t="s">
        <v>580</v>
      </c>
      <c r="B441" s="527"/>
      <c r="C441" s="527"/>
      <c r="D441" s="527"/>
      <c r="E441" s="527"/>
      <c r="F441" s="527"/>
      <c r="G441" s="527"/>
      <c r="H441" s="527"/>
      <c r="I441" s="527"/>
      <c r="J441" s="527"/>
    </row>
    <row r="442" spans="1:10" ht="25.5" customHeight="1" x14ac:dyDescent="0.2">
      <c r="A442" s="527" t="s">
        <v>581</v>
      </c>
      <c r="B442" s="527"/>
      <c r="C442" s="527"/>
      <c r="D442" s="527"/>
      <c r="E442" s="527"/>
      <c r="F442" s="527"/>
      <c r="G442" s="527"/>
      <c r="H442" s="527"/>
      <c r="I442" s="527"/>
      <c r="J442" s="527"/>
    </row>
    <row r="443" spans="1:10" x14ac:dyDescent="0.2">
      <c r="A443" s="229"/>
      <c r="B443" s="230"/>
      <c r="C443" s="230"/>
      <c r="D443" s="193"/>
      <c r="E443" s="193"/>
      <c r="F443" s="193"/>
      <c r="G443" s="230"/>
      <c r="H443" s="209"/>
    </row>
    <row r="444" spans="1:10" x14ac:dyDescent="0.25">
      <c r="B444" s="151"/>
      <c r="C444" s="151"/>
      <c r="D444" s="151"/>
      <c r="E444" s="151"/>
      <c r="F444" s="151"/>
      <c r="G444" s="226" t="s">
        <v>574</v>
      </c>
      <c r="H444" s="265">
        <f>I24+F64+F87+D116+E158+E178+E198+E217+F241+E258+F283+E317+E337+D365+E403+I26</f>
        <v>5000000</v>
      </c>
      <c r="I444" s="209"/>
    </row>
    <row r="445" spans="1:10" x14ac:dyDescent="0.25">
      <c r="B445" s="151"/>
      <c r="C445" s="151"/>
      <c r="D445" s="151"/>
      <c r="E445" s="151"/>
      <c r="F445" s="151"/>
      <c r="G445" s="225" t="s">
        <v>551</v>
      </c>
      <c r="H445" s="266">
        <f>I37+F70+F91+D130+E161+E201+E222+F245+E261+F295+E320+E344+D372+E420+I39+E183</f>
        <v>35930018.240000002</v>
      </c>
    </row>
    <row r="446" spans="1:10" x14ac:dyDescent="0.25">
      <c r="G446" s="220" t="s">
        <v>573</v>
      </c>
      <c r="H446" s="267">
        <f>I51+F76+F95+D144+E164+E187+E204+E227+F249+E264+F307+E323+E351+D379+E437</f>
        <v>1103292.7</v>
      </c>
    </row>
  </sheetData>
  <mergeCells count="155">
    <mergeCell ref="B2:H2"/>
    <mergeCell ref="C4:G4"/>
    <mergeCell ref="C5:G5"/>
    <mergeCell ref="D7:F7"/>
    <mergeCell ref="B9:F9"/>
    <mergeCell ref="B10:C10"/>
    <mergeCell ref="D10:G10"/>
    <mergeCell ref="A37:B37"/>
    <mergeCell ref="J13:J14"/>
    <mergeCell ref="A24:B24"/>
    <mergeCell ref="B11:E11"/>
    <mergeCell ref="A13:A14"/>
    <mergeCell ref="C13:C14"/>
    <mergeCell ref="D13:D14"/>
    <mergeCell ref="E13:E14"/>
    <mergeCell ref="F13:F14"/>
    <mergeCell ref="A26:B26"/>
    <mergeCell ref="A38:B38"/>
    <mergeCell ref="A39:B39"/>
    <mergeCell ref="A40:B40"/>
    <mergeCell ref="G13:G14"/>
    <mergeCell ref="H13:H14"/>
    <mergeCell ref="I13:I14"/>
    <mergeCell ref="A77:B77"/>
    <mergeCell ref="B80:G80"/>
    <mergeCell ref="A25:B25"/>
    <mergeCell ref="A27:B27"/>
    <mergeCell ref="A87:B87"/>
    <mergeCell ref="A91:B91"/>
    <mergeCell ref="A95:B95"/>
    <mergeCell ref="A96:B96"/>
    <mergeCell ref="A51:B51"/>
    <mergeCell ref="A52:B52"/>
    <mergeCell ref="B55:I55"/>
    <mergeCell ref="A64:B64"/>
    <mergeCell ref="A70:B70"/>
    <mergeCell ref="A76:B76"/>
    <mergeCell ref="A112:A113"/>
    <mergeCell ref="C112:C113"/>
    <mergeCell ref="D112:D113"/>
    <mergeCell ref="E112:E113"/>
    <mergeCell ref="A114:A115"/>
    <mergeCell ref="C114:C115"/>
    <mergeCell ref="D114:D115"/>
    <mergeCell ref="E114:E115"/>
    <mergeCell ref="B99:G99"/>
    <mergeCell ref="A104:A105"/>
    <mergeCell ref="C104:C105"/>
    <mergeCell ref="D104:D105"/>
    <mergeCell ref="E104:E105"/>
    <mergeCell ref="A109:A111"/>
    <mergeCell ref="C109:C111"/>
    <mergeCell ref="D109:D111"/>
    <mergeCell ref="E109:E111"/>
    <mergeCell ref="A126:A127"/>
    <mergeCell ref="C126:C127"/>
    <mergeCell ref="D126:D127"/>
    <mergeCell ref="E126:E127"/>
    <mergeCell ref="A128:A129"/>
    <mergeCell ref="C128:C129"/>
    <mergeCell ref="D128:D129"/>
    <mergeCell ref="E128:E129"/>
    <mergeCell ref="A116:B116"/>
    <mergeCell ref="A118:A119"/>
    <mergeCell ref="C118:C119"/>
    <mergeCell ref="D118:D119"/>
    <mergeCell ref="E118:E119"/>
    <mergeCell ref="A123:A125"/>
    <mergeCell ref="C123:C125"/>
    <mergeCell ref="D123:D125"/>
    <mergeCell ref="E123:E125"/>
    <mergeCell ref="A130:B130"/>
    <mergeCell ref="A132:A133"/>
    <mergeCell ref="C132:C133"/>
    <mergeCell ref="D132:D133"/>
    <mergeCell ref="E132:E133"/>
    <mergeCell ref="A137:A139"/>
    <mergeCell ref="C137:C139"/>
    <mergeCell ref="D137:D139"/>
    <mergeCell ref="E137:E139"/>
    <mergeCell ref="A144:B144"/>
    <mergeCell ref="A145:B145"/>
    <mergeCell ref="B147:F147"/>
    <mergeCell ref="B148:F148"/>
    <mergeCell ref="B151:F151"/>
    <mergeCell ref="C152:F152"/>
    <mergeCell ref="A140:A141"/>
    <mergeCell ref="C140:C141"/>
    <mergeCell ref="D140:D141"/>
    <mergeCell ref="E140:E141"/>
    <mergeCell ref="A142:A143"/>
    <mergeCell ref="C142:C143"/>
    <mergeCell ref="D142:D143"/>
    <mergeCell ref="E142:E143"/>
    <mergeCell ref="A178:B178"/>
    <mergeCell ref="A183:B183"/>
    <mergeCell ref="A187:B187"/>
    <mergeCell ref="A188:B188"/>
    <mergeCell ref="B191:I191"/>
    <mergeCell ref="C192:G192"/>
    <mergeCell ref="A158:B158"/>
    <mergeCell ref="A161:B161"/>
    <mergeCell ref="A164:B164"/>
    <mergeCell ref="A165:B165"/>
    <mergeCell ref="B168:G168"/>
    <mergeCell ref="C169:G169"/>
    <mergeCell ref="A217:B217"/>
    <mergeCell ref="A222:B222"/>
    <mergeCell ref="A227:B227"/>
    <mergeCell ref="A228:B228"/>
    <mergeCell ref="B231:G231"/>
    <mergeCell ref="C232:G232"/>
    <mergeCell ref="A198:B198"/>
    <mergeCell ref="A201:B201"/>
    <mergeCell ref="A204:B204"/>
    <mergeCell ref="A205:B205"/>
    <mergeCell ref="B208:H208"/>
    <mergeCell ref="C209:G209"/>
    <mergeCell ref="A258:B258"/>
    <mergeCell ref="A261:B261"/>
    <mergeCell ref="A264:B264"/>
    <mergeCell ref="A265:B265"/>
    <mergeCell ref="B268:F268"/>
    <mergeCell ref="A283:B283"/>
    <mergeCell ref="B234:F234"/>
    <mergeCell ref="A241:B241"/>
    <mergeCell ref="A245:B245"/>
    <mergeCell ref="A249:B249"/>
    <mergeCell ref="A250:B250"/>
    <mergeCell ref="B253:G253"/>
    <mergeCell ref="A323:B323"/>
    <mergeCell ref="A324:B324"/>
    <mergeCell ref="B327:G327"/>
    <mergeCell ref="A337:B337"/>
    <mergeCell ref="A344:B344"/>
    <mergeCell ref="A351:B351"/>
    <mergeCell ref="A295:B295"/>
    <mergeCell ref="A307:B307"/>
    <mergeCell ref="A308:B308"/>
    <mergeCell ref="B311:G311"/>
    <mergeCell ref="A317:B317"/>
    <mergeCell ref="A320:B320"/>
    <mergeCell ref="A442:J442"/>
    <mergeCell ref="B383:G383"/>
    <mergeCell ref="A403:B403"/>
    <mergeCell ref="A420:B420"/>
    <mergeCell ref="A437:B437"/>
    <mergeCell ref="A438:B438"/>
    <mergeCell ref="A441:J441"/>
    <mergeCell ref="A352:B352"/>
    <mergeCell ref="B355:F355"/>
    <mergeCell ref="A365:B365"/>
    <mergeCell ref="A372:B372"/>
    <mergeCell ref="A379:B379"/>
    <mergeCell ref="A380:B380"/>
  </mergeCells>
  <hyperlinks>
    <hyperlink ref="B143" location="'Обосн.расх(МЗ)'!B141" display="от несчастных случаев на производстве и профессиональных заболеваний по ставке 0,_ %&lt;2&gt;"/>
    <hyperlink ref="B141" location="'Обосн.расх(МЗ)'!B141" display="от несчастных случаев на производстве и профессиональных заболеваний по ставке 0,_ %&lt;2&gt;"/>
    <hyperlink ref="B129" location="'Обосн.расх(МЗ)'!B141" display="от несчастных случаев на производстве и профессиональных заболеваний по ставке 0,_ %"/>
    <hyperlink ref="B127" location="'Обосн.расх(МЗ)'!B141" display="от несчастных случаев на производстве и профессиональных заболеваний по ставке 0,_ %"/>
    <hyperlink ref="B113" location="'Обосн.расх(МЗ)'!B141" display="от несчастных случаев на производстве и профессиональных заболеваний по ставке 0,_ %&lt;2&gt;"/>
    <hyperlink ref="B115" location="'Обосн.расх(МЗ)'!B140" display="от несчастных случаев на производстве и профессиональных заболеваний по ставке 0,_ %&lt;2&gt;"/>
    <hyperlink ref="B99:G99" location="'Обосн.расх(МЗ)'!B140" display="1.4. Обоснования (расчеты) страховых взносов на обязательное страхование в Фонд пенсионного и социального страхования Российской Федерации и Федеральный фонд обязательного медицинского страхования &lt;1&gt;"/>
  </hyperlinks>
  <pageMargins left="0.70866141732283472" right="0.70866141732283472" top="0.74803149606299213" bottom="0.74803149606299213" header="0.31496062992125984" footer="0.31496062992125984"/>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S445"/>
  <sheetViews>
    <sheetView view="pageBreakPreview" topLeftCell="A439" zoomScaleNormal="100" zoomScaleSheetLayoutView="100" workbookViewId="0">
      <selection activeCell="I141" sqref="I141"/>
    </sheetView>
  </sheetViews>
  <sheetFormatPr defaultRowHeight="15.75" x14ac:dyDescent="0.2"/>
  <cols>
    <col min="1" max="1" width="6.28515625" style="138" customWidth="1"/>
    <col min="2" max="2" width="30.85546875" style="191" customWidth="1"/>
    <col min="3" max="3" width="13.5703125" style="191" customWidth="1"/>
    <col min="4" max="4" width="19.7109375" style="196" customWidth="1"/>
    <col min="5" max="5" width="14.28515625" style="196" customWidth="1"/>
    <col min="6" max="6" width="15.42578125" style="196" customWidth="1"/>
    <col min="7" max="8" width="14.28515625" style="191" customWidth="1"/>
    <col min="9" max="9" width="14.28515625" style="188" customWidth="1"/>
    <col min="10" max="10" width="14.28515625" style="189" customWidth="1"/>
    <col min="11" max="16384" width="9.140625" style="62"/>
  </cols>
  <sheetData>
    <row r="2" spans="1:10" ht="46.5" customHeight="1" x14ac:dyDescent="0.2">
      <c r="B2" s="507" t="s">
        <v>688</v>
      </c>
      <c r="C2" s="508"/>
      <c r="D2" s="508"/>
      <c r="E2" s="508"/>
      <c r="F2" s="508"/>
      <c r="G2" s="508"/>
      <c r="H2" s="508"/>
    </row>
    <row r="3" spans="1:10" x14ac:dyDescent="0.2">
      <c r="B3" s="301"/>
      <c r="C3" s="302"/>
      <c r="D3" s="302"/>
      <c r="E3" s="302"/>
      <c r="F3" s="302"/>
      <c r="G3" s="302"/>
      <c r="H3" s="302"/>
    </row>
    <row r="4" spans="1:10" x14ac:dyDescent="0.25">
      <c r="B4" s="119"/>
      <c r="C4" s="509" t="s">
        <v>599</v>
      </c>
      <c r="D4" s="509"/>
      <c r="E4" s="509"/>
      <c r="F4" s="509"/>
      <c r="G4" s="509"/>
      <c r="H4" s="119"/>
    </row>
    <row r="5" spans="1:10" ht="16.5" customHeight="1" x14ac:dyDescent="0.25">
      <c r="B5" s="119"/>
      <c r="C5" s="510" t="s">
        <v>496</v>
      </c>
      <c r="D5" s="511"/>
      <c r="E5" s="511"/>
      <c r="F5" s="511"/>
      <c r="G5" s="511"/>
      <c r="H5" s="119"/>
    </row>
    <row r="6" spans="1:10" ht="16.5" customHeight="1" x14ac:dyDescent="0.25">
      <c r="B6" s="119"/>
      <c r="C6" s="304"/>
      <c r="D6" s="305"/>
      <c r="E6" s="305"/>
      <c r="F6" s="305"/>
      <c r="G6" s="305"/>
      <c r="H6" s="119"/>
    </row>
    <row r="7" spans="1:10" ht="16.5" customHeight="1" x14ac:dyDescent="0.25">
      <c r="B7" s="119"/>
      <c r="C7" s="304"/>
      <c r="D7" s="518" t="s">
        <v>686</v>
      </c>
      <c r="E7" s="518"/>
      <c r="F7" s="518"/>
      <c r="G7" s="305"/>
      <c r="H7" s="119"/>
    </row>
    <row r="8" spans="1:10" ht="16.5" customHeight="1" x14ac:dyDescent="0.25">
      <c r="B8" s="119"/>
      <c r="C8" s="304"/>
      <c r="D8" s="305"/>
      <c r="E8" s="305"/>
      <c r="F8" s="305"/>
      <c r="G8" s="305"/>
      <c r="H8" s="119"/>
    </row>
    <row r="9" spans="1:10" x14ac:dyDescent="0.25">
      <c r="B9" s="512" t="s">
        <v>497</v>
      </c>
      <c r="C9" s="512"/>
      <c r="D9" s="512"/>
      <c r="E9" s="512"/>
      <c r="F9" s="512"/>
      <c r="G9" s="119"/>
      <c r="H9" s="119"/>
    </row>
    <row r="10" spans="1:10" x14ac:dyDescent="0.25">
      <c r="B10" s="512" t="s">
        <v>498</v>
      </c>
      <c r="C10" s="512"/>
      <c r="D10" s="509" t="s">
        <v>576</v>
      </c>
      <c r="E10" s="509"/>
      <c r="F10" s="509"/>
      <c r="G10" s="509"/>
      <c r="H10" s="119"/>
    </row>
    <row r="11" spans="1:10" x14ac:dyDescent="0.25">
      <c r="B11" s="512" t="s">
        <v>499</v>
      </c>
      <c r="C11" s="512"/>
      <c r="D11" s="512"/>
      <c r="E11" s="512"/>
      <c r="F11" s="120"/>
      <c r="G11" s="120"/>
      <c r="H11" s="119"/>
    </row>
    <row r="13" spans="1:10" ht="12.75" x14ac:dyDescent="0.2">
      <c r="A13" s="515" t="s">
        <v>208</v>
      </c>
      <c r="B13" s="148" t="s">
        <v>500</v>
      </c>
      <c r="C13" s="516" t="s">
        <v>390</v>
      </c>
      <c r="D13" s="517">
        <v>-0.04</v>
      </c>
      <c r="E13" s="517" t="s">
        <v>392</v>
      </c>
      <c r="F13" s="517" t="s">
        <v>393</v>
      </c>
      <c r="G13" s="517" t="s">
        <v>394</v>
      </c>
      <c r="H13" s="517" t="s">
        <v>501</v>
      </c>
      <c r="I13" s="497" t="s">
        <v>395</v>
      </c>
      <c r="J13" s="498" t="s">
        <v>502</v>
      </c>
    </row>
    <row r="14" spans="1:10" ht="41.25" customHeight="1" x14ac:dyDescent="0.2">
      <c r="A14" s="515"/>
      <c r="B14" s="149" t="s">
        <v>503</v>
      </c>
      <c r="C14" s="516"/>
      <c r="D14" s="517"/>
      <c r="E14" s="517"/>
      <c r="F14" s="517"/>
      <c r="G14" s="517"/>
      <c r="H14" s="517"/>
      <c r="I14" s="497"/>
      <c r="J14" s="498"/>
    </row>
    <row r="15" spans="1:10" ht="38.25" x14ac:dyDescent="0.2">
      <c r="A15" s="300">
        <v>1</v>
      </c>
      <c r="B15" s="147">
        <v>2</v>
      </c>
      <c r="C15" s="300">
        <v>3</v>
      </c>
      <c r="D15" s="300">
        <v>4</v>
      </c>
      <c r="E15" s="300">
        <v>5</v>
      </c>
      <c r="F15" s="300">
        <v>6</v>
      </c>
      <c r="G15" s="300">
        <v>7</v>
      </c>
      <c r="H15" s="300">
        <v>8</v>
      </c>
      <c r="I15" s="299" t="s">
        <v>504</v>
      </c>
      <c r="J15" s="300">
        <v>10</v>
      </c>
    </row>
    <row r="16" spans="1:10" ht="12.75" x14ac:dyDescent="0.2">
      <c r="A16" s="300">
        <v>1</v>
      </c>
      <c r="B16" s="121" t="s">
        <v>199</v>
      </c>
      <c r="C16" s="300">
        <v>1</v>
      </c>
      <c r="D16" s="268"/>
      <c r="E16" s="268"/>
      <c r="F16" s="268">
        <v>10000</v>
      </c>
      <c r="G16" s="268"/>
      <c r="H16" s="268">
        <v>1.1499999999999999</v>
      </c>
      <c r="I16" s="250">
        <f t="shared" ref="I16:I23" si="0">C16*(D16+E16+F16+G16)*H16*12</f>
        <v>138000</v>
      </c>
      <c r="J16" s="300">
        <v>2</v>
      </c>
    </row>
    <row r="17" spans="1:11" ht="12.75" x14ac:dyDescent="0.2">
      <c r="A17" s="300">
        <v>2</v>
      </c>
      <c r="B17" s="121" t="s">
        <v>600</v>
      </c>
      <c r="C17" s="300">
        <v>1</v>
      </c>
      <c r="D17" s="268"/>
      <c r="E17" s="268"/>
      <c r="F17" s="268">
        <v>10000</v>
      </c>
      <c r="G17" s="268"/>
      <c r="H17" s="268">
        <v>1.1499999999999999</v>
      </c>
      <c r="I17" s="250">
        <f t="shared" si="0"/>
        <v>138000</v>
      </c>
      <c r="J17" s="300">
        <v>2</v>
      </c>
    </row>
    <row r="18" spans="1:11" ht="12.75" x14ac:dyDescent="0.2">
      <c r="A18" s="300">
        <v>3</v>
      </c>
      <c r="B18" s="121" t="s">
        <v>636</v>
      </c>
      <c r="C18" s="300">
        <v>3</v>
      </c>
      <c r="D18" s="268"/>
      <c r="E18" s="268"/>
      <c r="F18" s="268">
        <v>3951.66</v>
      </c>
      <c r="G18" s="268"/>
      <c r="H18" s="268">
        <v>1.1499999999999999</v>
      </c>
      <c r="I18" s="250">
        <f t="shared" si="0"/>
        <v>163598.72</v>
      </c>
      <c r="J18" s="300">
        <v>2</v>
      </c>
    </row>
    <row r="19" spans="1:11" ht="12.75" x14ac:dyDescent="0.2">
      <c r="A19" s="300">
        <v>4</v>
      </c>
      <c r="B19" s="121" t="s">
        <v>602</v>
      </c>
      <c r="C19" s="300">
        <v>16</v>
      </c>
      <c r="D19" s="268"/>
      <c r="E19" s="268"/>
      <c r="F19" s="268">
        <v>5200</v>
      </c>
      <c r="G19" s="268"/>
      <c r="H19" s="268">
        <v>1.1499999999999999</v>
      </c>
      <c r="I19" s="250">
        <f t="shared" si="0"/>
        <v>1148160</v>
      </c>
      <c r="J19" s="300">
        <v>2</v>
      </c>
    </row>
    <row r="20" spans="1:11" ht="12.75" x14ac:dyDescent="0.2">
      <c r="A20" s="300">
        <v>5</v>
      </c>
      <c r="B20" s="121" t="s">
        <v>603</v>
      </c>
      <c r="C20" s="300">
        <v>1</v>
      </c>
      <c r="D20" s="268"/>
      <c r="E20" s="268"/>
      <c r="F20" s="268">
        <v>12000.02</v>
      </c>
      <c r="G20" s="268"/>
      <c r="H20" s="268">
        <v>1.1499999999999999</v>
      </c>
      <c r="I20" s="250">
        <f t="shared" si="0"/>
        <v>165600.28</v>
      </c>
      <c r="J20" s="300">
        <v>2</v>
      </c>
    </row>
    <row r="21" spans="1:11" ht="12.75" x14ac:dyDescent="0.2">
      <c r="A21" s="300">
        <v>7</v>
      </c>
      <c r="B21" s="190" t="s">
        <v>604</v>
      </c>
      <c r="C21" s="272">
        <v>1</v>
      </c>
      <c r="D21" s="269"/>
      <c r="E21" s="269"/>
      <c r="F21" s="269">
        <v>6000</v>
      </c>
      <c r="G21" s="270"/>
      <c r="H21" s="270">
        <v>1.1499999999999999</v>
      </c>
      <c r="I21" s="250">
        <f t="shared" si="0"/>
        <v>82800</v>
      </c>
      <c r="J21" s="300">
        <v>2</v>
      </c>
    </row>
    <row r="22" spans="1:11" ht="12.75" x14ac:dyDescent="0.2">
      <c r="A22" s="300">
        <v>6</v>
      </c>
      <c r="B22" s="190" t="s">
        <v>651</v>
      </c>
      <c r="C22" s="272">
        <v>1</v>
      </c>
      <c r="D22" s="269"/>
      <c r="E22" s="269"/>
      <c r="F22" s="269">
        <v>6000</v>
      </c>
      <c r="G22" s="270"/>
      <c r="H22" s="270">
        <v>1.1499999999999999</v>
      </c>
      <c r="I22" s="250">
        <f t="shared" si="0"/>
        <v>82800</v>
      </c>
      <c r="J22" s="300">
        <v>2</v>
      </c>
    </row>
    <row r="23" spans="1:11" ht="12.75" x14ac:dyDescent="0.2">
      <c r="A23" s="300">
        <v>7</v>
      </c>
      <c r="B23" s="190" t="s">
        <v>637</v>
      </c>
      <c r="C23" s="272">
        <v>1</v>
      </c>
      <c r="D23" s="269"/>
      <c r="E23" s="269"/>
      <c r="F23" s="269">
        <v>6000</v>
      </c>
      <c r="G23" s="270"/>
      <c r="H23" s="270">
        <v>1.1499999999999999</v>
      </c>
      <c r="I23" s="250">
        <f t="shared" si="0"/>
        <v>82800</v>
      </c>
      <c r="J23" s="300">
        <v>2</v>
      </c>
    </row>
    <row r="24" spans="1:11" ht="13.5" customHeight="1" x14ac:dyDescent="0.2">
      <c r="A24" s="528"/>
      <c r="B24" s="529"/>
      <c r="C24" s="214" t="s">
        <v>506</v>
      </c>
      <c r="D24" s="214" t="s">
        <v>506</v>
      </c>
      <c r="E24" s="214" t="s">
        <v>506</v>
      </c>
      <c r="F24" s="214" t="s">
        <v>506</v>
      </c>
      <c r="G24" s="214" t="s">
        <v>506</v>
      </c>
      <c r="H24" s="214" t="s">
        <v>506</v>
      </c>
      <c r="I24" s="251">
        <f>SUM(I16:I23)</f>
        <v>2001759</v>
      </c>
      <c r="J24" s="215" t="s">
        <v>506</v>
      </c>
    </row>
    <row r="25" spans="1:11" s="6" customFormat="1" ht="14.25" customHeight="1" x14ac:dyDescent="0.2">
      <c r="A25" s="530" t="s">
        <v>456</v>
      </c>
      <c r="B25" s="531"/>
      <c r="C25" s="177"/>
      <c r="D25" s="33"/>
      <c r="E25" s="33"/>
      <c r="F25" s="33"/>
      <c r="G25" s="33"/>
      <c r="H25" s="33"/>
      <c r="I25" s="252">
        <f>C25*(D25+E25+F25+G25)*H25*12</f>
        <v>0</v>
      </c>
      <c r="J25" s="212"/>
      <c r="K25" s="94" t="s">
        <v>443</v>
      </c>
    </row>
    <row r="26" spans="1:11" ht="13.5" customHeight="1" x14ac:dyDescent="0.2">
      <c r="A26" s="528" t="s">
        <v>575</v>
      </c>
      <c r="B26" s="529"/>
      <c r="C26" s="214" t="s">
        <v>506</v>
      </c>
      <c r="D26" s="214" t="s">
        <v>506</v>
      </c>
      <c r="E26" s="214" t="s">
        <v>506</v>
      </c>
      <c r="F26" s="214" t="s">
        <v>506</v>
      </c>
      <c r="G26" s="214" t="s">
        <v>506</v>
      </c>
      <c r="H26" s="214" t="s">
        <v>506</v>
      </c>
      <c r="I26" s="251">
        <f>I25</f>
        <v>0</v>
      </c>
      <c r="J26" s="215" t="s">
        <v>506</v>
      </c>
    </row>
    <row r="27" spans="1:11" ht="13.5" customHeight="1" x14ac:dyDescent="0.2">
      <c r="A27" s="532" t="s">
        <v>505</v>
      </c>
      <c r="B27" s="532"/>
      <c r="C27" s="214" t="s">
        <v>506</v>
      </c>
      <c r="D27" s="214" t="s">
        <v>506</v>
      </c>
      <c r="E27" s="214" t="s">
        <v>506</v>
      </c>
      <c r="F27" s="214" t="s">
        <v>506</v>
      </c>
      <c r="G27" s="214" t="s">
        <v>506</v>
      </c>
      <c r="H27" s="214" t="s">
        <v>506</v>
      </c>
      <c r="I27" s="251">
        <f>I24+I26</f>
        <v>2001759</v>
      </c>
      <c r="J27" s="215" t="s">
        <v>506</v>
      </c>
    </row>
    <row r="28" spans="1:11" ht="13.5" customHeight="1" x14ac:dyDescent="0.2">
      <c r="A28" s="300">
        <v>1</v>
      </c>
      <c r="B28" s="121" t="s">
        <v>199</v>
      </c>
      <c r="C28" s="300">
        <v>1</v>
      </c>
      <c r="D28" s="271">
        <v>31388.85</v>
      </c>
      <c r="E28" s="271"/>
      <c r="F28" s="271">
        <v>110000</v>
      </c>
      <c r="G28" s="271">
        <v>15694.42</v>
      </c>
      <c r="H28" s="271">
        <v>1.1499999999999999</v>
      </c>
      <c r="I28" s="250">
        <f t="shared" ref="I28:I35" si="1">C28*(D28+E28+F28+G28)*H28*12</f>
        <v>2167749.13</v>
      </c>
      <c r="J28" s="300">
        <v>4</v>
      </c>
    </row>
    <row r="29" spans="1:11" ht="12.75" x14ac:dyDescent="0.2">
      <c r="A29" s="300">
        <v>2</v>
      </c>
      <c r="B29" s="121" t="s">
        <v>600</v>
      </c>
      <c r="C29" s="300">
        <v>1</v>
      </c>
      <c r="D29" s="271">
        <v>28249.96</v>
      </c>
      <c r="E29" s="271"/>
      <c r="F29" s="271">
        <v>40000</v>
      </c>
      <c r="G29" s="271">
        <v>7500</v>
      </c>
      <c r="H29" s="271">
        <v>1.1499999999999999</v>
      </c>
      <c r="I29" s="250">
        <f t="shared" si="1"/>
        <v>1045349.45</v>
      </c>
      <c r="J29" s="300">
        <v>4</v>
      </c>
    </row>
    <row r="30" spans="1:11" ht="12.75" x14ac:dyDescent="0.2">
      <c r="A30" s="300">
        <v>3</v>
      </c>
      <c r="B30" s="121" t="s">
        <v>636</v>
      </c>
      <c r="C30" s="300">
        <v>3</v>
      </c>
      <c r="D30" s="311">
        <v>7339</v>
      </c>
      <c r="E30" s="271"/>
      <c r="F30" s="271">
        <v>36844</v>
      </c>
      <c r="G30" s="271">
        <v>10000</v>
      </c>
      <c r="H30" s="271">
        <v>1.1499999999999999</v>
      </c>
      <c r="I30" s="250">
        <f t="shared" si="1"/>
        <v>2243176.2000000002</v>
      </c>
      <c r="J30" s="300">
        <v>4</v>
      </c>
    </row>
    <row r="31" spans="1:11" ht="12.75" x14ac:dyDescent="0.2">
      <c r="A31" s="300">
        <v>4</v>
      </c>
      <c r="B31" s="121" t="s">
        <v>602</v>
      </c>
      <c r="C31" s="300">
        <v>16</v>
      </c>
      <c r="D31" s="311">
        <v>7339</v>
      </c>
      <c r="E31" s="271"/>
      <c r="F31" s="271">
        <v>34515.67</v>
      </c>
      <c r="G31" s="271">
        <v>10000</v>
      </c>
      <c r="H31" s="271">
        <v>1.1499999999999999</v>
      </c>
      <c r="I31" s="250">
        <f t="shared" si="1"/>
        <v>11449511.140000001</v>
      </c>
      <c r="J31" s="300">
        <v>4</v>
      </c>
    </row>
    <row r="32" spans="1:11" ht="12.75" x14ac:dyDescent="0.2">
      <c r="A32" s="300">
        <v>5</v>
      </c>
      <c r="B32" s="121" t="s">
        <v>603</v>
      </c>
      <c r="C32" s="300">
        <v>1</v>
      </c>
      <c r="D32" s="311">
        <v>7339</v>
      </c>
      <c r="E32" s="271"/>
      <c r="F32" s="271">
        <v>35000</v>
      </c>
      <c r="G32" s="271">
        <v>31528</v>
      </c>
      <c r="H32" s="271">
        <v>1.1499999999999999</v>
      </c>
      <c r="I32" s="250">
        <f t="shared" si="1"/>
        <v>1019364.6</v>
      </c>
      <c r="J32" s="300">
        <v>4</v>
      </c>
    </row>
    <row r="33" spans="1:11" ht="12.75" x14ac:dyDescent="0.2">
      <c r="A33" s="300">
        <v>6</v>
      </c>
      <c r="B33" s="190" t="s">
        <v>604</v>
      </c>
      <c r="C33" s="300">
        <v>1</v>
      </c>
      <c r="D33" s="311">
        <v>7882</v>
      </c>
      <c r="E33" s="271"/>
      <c r="F33" s="271">
        <v>35000</v>
      </c>
      <c r="G33" s="271">
        <v>31528</v>
      </c>
      <c r="H33" s="271">
        <v>1.1499999999999999</v>
      </c>
      <c r="I33" s="250">
        <f t="shared" si="1"/>
        <v>1026858</v>
      </c>
      <c r="J33" s="300">
        <v>4</v>
      </c>
    </row>
    <row r="34" spans="1:11" ht="12.75" x14ac:dyDescent="0.2">
      <c r="A34" s="300">
        <v>7</v>
      </c>
      <c r="B34" s="190" t="s">
        <v>651</v>
      </c>
      <c r="C34" s="272">
        <v>1</v>
      </c>
      <c r="D34" s="312">
        <v>7882</v>
      </c>
      <c r="E34" s="269"/>
      <c r="F34" s="269">
        <v>35000</v>
      </c>
      <c r="G34" s="270">
        <v>31528</v>
      </c>
      <c r="H34" s="270">
        <v>1.1499999999999999</v>
      </c>
      <c r="I34" s="250">
        <f t="shared" si="1"/>
        <v>1026858</v>
      </c>
      <c r="J34" s="300">
        <v>4</v>
      </c>
    </row>
    <row r="35" spans="1:11" ht="12.75" x14ac:dyDescent="0.2">
      <c r="A35" s="300">
        <v>8</v>
      </c>
      <c r="B35" s="190" t="s">
        <v>637</v>
      </c>
      <c r="C35" s="272">
        <v>1</v>
      </c>
      <c r="D35" s="312">
        <v>7882</v>
      </c>
      <c r="E35" s="269"/>
      <c r="F35" s="269">
        <v>35000</v>
      </c>
      <c r="G35" s="270">
        <v>31528</v>
      </c>
      <c r="H35" s="270">
        <v>1.1499999999999999</v>
      </c>
      <c r="I35" s="250">
        <f t="shared" si="1"/>
        <v>1026858</v>
      </c>
      <c r="J35" s="300">
        <v>4</v>
      </c>
    </row>
    <row r="36" spans="1:11" ht="12.75" customHeight="1" x14ac:dyDescent="0.2">
      <c r="A36" s="513" t="s">
        <v>457</v>
      </c>
      <c r="B36" s="514"/>
      <c r="C36" s="210" t="s">
        <v>506</v>
      </c>
      <c r="D36" s="210" t="s">
        <v>506</v>
      </c>
      <c r="E36" s="210" t="s">
        <v>506</v>
      </c>
      <c r="F36" s="210" t="s">
        <v>506</v>
      </c>
      <c r="G36" s="210" t="s">
        <v>506</v>
      </c>
      <c r="H36" s="210" t="s">
        <v>506</v>
      </c>
      <c r="I36" s="253">
        <f>SUM(I28:I35)</f>
        <v>21005724.52</v>
      </c>
      <c r="J36" s="211" t="s">
        <v>506</v>
      </c>
    </row>
    <row r="37" spans="1:11" s="6" customFormat="1" ht="14.25" customHeight="1" x14ac:dyDescent="0.2">
      <c r="A37" s="530" t="s">
        <v>456</v>
      </c>
      <c r="B37" s="531"/>
      <c r="C37" s="177">
        <v>25</v>
      </c>
      <c r="D37" s="33"/>
      <c r="E37" s="33">
        <v>500</v>
      </c>
      <c r="F37" s="33"/>
      <c r="G37" s="33"/>
      <c r="H37" s="33">
        <v>1.1499999999999999</v>
      </c>
      <c r="I37" s="252">
        <f>C37*(D37+E37+F37+G37)*H37*12</f>
        <v>172500</v>
      </c>
      <c r="J37" s="6">
        <v>4</v>
      </c>
      <c r="K37" s="94" t="s">
        <v>443</v>
      </c>
    </row>
    <row r="38" spans="1:11" ht="13.5" customHeight="1" x14ac:dyDescent="0.2">
      <c r="A38" s="513" t="s">
        <v>575</v>
      </c>
      <c r="B38" s="514"/>
      <c r="C38" s="210" t="s">
        <v>506</v>
      </c>
      <c r="D38" s="210" t="s">
        <v>506</v>
      </c>
      <c r="E38" s="210" t="s">
        <v>506</v>
      </c>
      <c r="F38" s="210" t="s">
        <v>506</v>
      </c>
      <c r="G38" s="210" t="s">
        <v>506</v>
      </c>
      <c r="H38" s="210" t="s">
        <v>506</v>
      </c>
      <c r="I38" s="253">
        <f>I37</f>
        <v>172500</v>
      </c>
      <c r="J38" s="211" t="s">
        <v>506</v>
      </c>
    </row>
    <row r="39" spans="1:11" ht="13.5" customHeight="1" x14ac:dyDescent="0.2">
      <c r="A39" s="533" t="s">
        <v>505</v>
      </c>
      <c r="B39" s="533"/>
      <c r="C39" s="210" t="s">
        <v>506</v>
      </c>
      <c r="D39" s="210" t="s">
        <v>506</v>
      </c>
      <c r="E39" s="210" t="s">
        <v>506</v>
      </c>
      <c r="F39" s="210" t="s">
        <v>506</v>
      </c>
      <c r="G39" s="210" t="s">
        <v>506</v>
      </c>
      <c r="H39" s="210" t="s">
        <v>506</v>
      </c>
      <c r="I39" s="253">
        <f>I36+I38</f>
        <v>21178224.52</v>
      </c>
      <c r="J39" s="211" t="s">
        <v>506</v>
      </c>
    </row>
    <row r="40" spans="1:11" ht="12.75" x14ac:dyDescent="0.2">
      <c r="A40" s="300">
        <v>1</v>
      </c>
      <c r="B40" s="121" t="s">
        <v>199</v>
      </c>
      <c r="C40" s="300">
        <v>1</v>
      </c>
      <c r="D40" s="271"/>
      <c r="E40" s="271"/>
      <c r="F40" s="271">
        <v>3289.34</v>
      </c>
      <c r="G40" s="271"/>
      <c r="H40" s="271">
        <v>1.1499999999999999</v>
      </c>
      <c r="I40" s="250">
        <f>C40*(D40+E40+F40+G40)*H40*12-0.01</f>
        <v>45392.88</v>
      </c>
      <c r="J40" s="300">
        <v>5</v>
      </c>
    </row>
    <row r="41" spans="1:11" ht="12.75" x14ac:dyDescent="0.2">
      <c r="A41" s="300">
        <v>2</v>
      </c>
      <c r="B41" s="121" t="s">
        <v>636</v>
      </c>
      <c r="C41" s="300">
        <v>3</v>
      </c>
      <c r="D41" s="271"/>
      <c r="E41" s="271"/>
      <c r="F41" s="271">
        <v>3289.34</v>
      </c>
      <c r="G41" s="271"/>
      <c r="H41" s="271">
        <v>1.1499999999999999</v>
      </c>
      <c r="I41" s="250">
        <f>C41*(D41+E41+F41+G41)*H41*12-0.04</f>
        <v>136178.64000000001</v>
      </c>
      <c r="J41" s="300">
        <v>5</v>
      </c>
    </row>
    <row r="42" spans="1:11" ht="12.75" x14ac:dyDescent="0.2">
      <c r="A42" s="300">
        <v>3</v>
      </c>
      <c r="B42" s="121" t="s">
        <v>602</v>
      </c>
      <c r="C42" s="300">
        <v>10</v>
      </c>
      <c r="D42" s="271"/>
      <c r="E42" s="271"/>
      <c r="F42" s="271">
        <v>3289.34</v>
      </c>
      <c r="G42" s="271"/>
      <c r="H42" s="271">
        <v>1.1499999999999999</v>
      </c>
      <c r="I42" s="250">
        <f>C42*(D42+E42+F42+G42)*H42*12</f>
        <v>453928.92</v>
      </c>
      <c r="J42" s="300">
        <v>5</v>
      </c>
    </row>
    <row r="43" spans="1:11" ht="12.75" x14ac:dyDescent="0.2">
      <c r="A43" s="300">
        <v>4</v>
      </c>
      <c r="B43" s="121" t="s">
        <v>636</v>
      </c>
      <c r="C43" s="300">
        <v>1</v>
      </c>
      <c r="D43" s="271"/>
      <c r="E43" s="271"/>
      <c r="F43" s="271">
        <v>1973.6</v>
      </c>
      <c r="G43" s="271"/>
      <c r="H43" s="271">
        <v>1.1499999999999999</v>
      </c>
      <c r="I43" s="250">
        <f>C43*(D43+E43+F43+G43)*H43*12</f>
        <v>27235.68</v>
      </c>
      <c r="J43" s="300">
        <v>5</v>
      </c>
    </row>
    <row r="44" spans="1:11" ht="12.75" x14ac:dyDescent="0.2">
      <c r="A44" s="300">
        <v>5</v>
      </c>
      <c r="B44" s="122"/>
      <c r="C44" s="300"/>
      <c r="D44" s="271"/>
      <c r="E44" s="271"/>
      <c r="F44" s="271"/>
      <c r="G44" s="271"/>
      <c r="H44" s="271"/>
      <c r="I44" s="250">
        <f t="shared" ref="I44:I49" si="2">C44*(D44+E44+F44+G44)*H44*3</f>
        <v>0</v>
      </c>
      <c r="J44" s="300"/>
    </row>
    <row r="45" spans="1:11" ht="12.75" x14ac:dyDescent="0.2">
      <c r="A45" s="300">
        <v>6</v>
      </c>
      <c r="B45" s="122"/>
      <c r="C45" s="300"/>
      <c r="D45" s="271"/>
      <c r="E45" s="271"/>
      <c r="F45" s="271"/>
      <c r="G45" s="271"/>
      <c r="H45" s="271"/>
      <c r="I45" s="250">
        <f t="shared" si="2"/>
        <v>0</v>
      </c>
      <c r="J45" s="300"/>
    </row>
    <row r="46" spans="1:11" ht="12.75" x14ac:dyDescent="0.2">
      <c r="A46" s="300">
        <v>7</v>
      </c>
      <c r="B46" s="122"/>
      <c r="C46" s="300"/>
      <c r="D46" s="271"/>
      <c r="E46" s="271"/>
      <c r="F46" s="271"/>
      <c r="G46" s="271"/>
      <c r="H46" s="271"/>
      <c r="I46" s="250">
        <f t="shared" si="2"/>
        <v>0</v>
      </c>
      <c r="J46" s="300"/>
    </row>
    <row r="47" spans="1:11" ht="12.75" x14ac:dyDescent="0.2">
      <c r="A47" s="300">
        <v>8</v>
      </c>
      <c r="B47" s="122"/>
      <c r="C47" s="300"/>
      <c r="D47" s="271"/>
      <c r="E47" s="271"/>
      <c r="F47" s="271"/>
      <c r="G47" s="271"/>
      <c r="H47" s="271"/>
      <c r="I47" s="250">
        <f t="shared" si="2"/>
        <v>0</v>
      </c>
      <c r="J47" s="300"/>
    </row>
    <row r="48" spans="1:11" ht="12.75" x14ac:dyDescent="0.2">
      <c r="A48" s="300">
        <v>9</v>
      </c>
      <c r="B48" s="122"/>
      <c r="C48" s="300"/>
      <c r="D48" s="271"/>
      <c r="E48" s="271"/>
      <c r="F48" s="271"/>
      <c r="G48" s="271"/>
      <c r="H48" s="271"/>
      <c r="I48" s="250">
        <f t="shared" si="2"/>
        <v>0</v>
      </c>
      <c r="J48" s="300"/>
    </row>
    <row r="49" spans="1:11" ht="12.75" x14ac:dyDescent="0.2">
      <c r="A49" s="300">
        <v>10</v>
      </c>
      <c r="B49" s="122"/>
      <c r="C49" s="300"/>
      <c r="D49" s="271"/>
      <c r="E49" s="271"/>
      <c r="F49" s="271"/>
      <c r="G49" s="271"/>
      <c r="H49" s="271"/>
      <c r="I49" s="250">
        <f t="shared" si="2"/>
        <v>0</v>
      </c>
      <c r="J49" s="300"/>
    </row>
    <row r="50" spans="1:11" ht="12.75" customHeight="1" x14ac:dyDescent="0.2">
      <c r="A50" s="501" t="s">
        <v>505</v>
      </c>
      <c r="B50" s="501"/>
      <c r="C50" s="123" t="s">
        <v>506</v>
      </c>
      <c r="D50" s="123" t="s">
        <v>506</v>
      </c>
      <c r="E50" s="123" t="s">
        <v>506</v>
      </c>
      <c r="F50" s="123" t="s">
        <v>506</v>
      </c>
      <c r="G50" s="123" t="s">
        <v>506</v>
      </c>
      <c r="H50" s="123" t="s">
        <v>506</v>
      </c>
      <c r="I50" s="254">
        <f>SUM(I40:I49)</f>
        <v>662736.12</v>
      </c>
      <c r="J50" s="296" t="s">
        <v>506</v>
      </c>
    </row>
    <row r="51" spans="1:11" ht="12.75" x14ac:dyDescent="0.2">
      <c r="A51" s="502" t="s">
        <v>507</v>
      </c>
      <c r="B51" s="502"/>
      <c r="C51" s="124" t="s">
        <v>506</v>
      </c>
      <c r="D51" s="124" t="s">
        <v>506</v>
      </c>
      <c r="E51" s="124" t="s">
        <v>506</v>
      </c>
      <c r="F51" s="124" t="s">
        <v>506</v>
      </c>
      <c r="G51" s="124" t="s">
        <v>506</v>
      </c>
      <c r="H51" s="124" t="s">
        <v>506</v>
      </c>
      <c r="I51" s="255">
        <f>I27+I39+I50</f>
        <v>23842719.640000001</v>
      </c>
      <c r="J51" s="144" t="s">
        <v>209</v>
      </c>
    </row>
    <row r="54" spans="1:11" ht="22.5" customHeight="1" x14ac:dyDescent="0.2">
      <c r="B54" s="503" t="s">
        <v>508</v>
      </c>
      <c r="C54" s="503"/>
      <c r="D54" s="503"/>
      <c r="E54" s="503"/>
      <c r="F54" s="503"/>
      <c r="G54" s="503"/>
      <c r="H54" s="503"/>
      <c r="I54" s="503"/>
    </row>
    <row r="56" spans="1:11" ht="63.75" x14ac:dyDescent="0.2">
      <c r="A56" s="139" t="s">
        <v>208</v>
      </c>
      <c r="B56" s="294" t="s">
        <v>210</v>
      </c>
      <c r="C56" s="294" t="s">
        <v>509</v>
      </c>
      <c r="D56" s="294" t="s">
        <v>510</v>
      </c>
      <c r="E56" s="294" t="s">
        <v>511</v>
      </c>
      <c r="F56" s="294" t="s">
        <v>512</v>
      </c>
      <c r="G56" s="294" t="s">
        <v>502</v>
      </c>
    </row>
    <row r="57" spans="1:11" ht="12.75" x14ac:dyDescent="0.2">
      <c r="A57" s="133">
        <v>1</v>
      </c>
      <c r="B57" s="294">
        <v>2</v>
      </c>
      <c r="C57" s="294">
        <v>3</v>
      </c>
      <c r="D57" s="294">
        <v>4</v>
      </c>
      <c r="E57" s="294">
        <v>5</v>
      </c>
      <c r="F57" s="294">
        <v>6</v>
      </c>
      <c r="G57" s="294">
        <v>7</v>
      </c>
    </row>
    <row r="58" spans="1:11" ht="12.75" x14ac:dyDescent="0.2">
      <c r="A58" s="133">
        <v>1</v>
      </c>
      <c r="B58" s="177" t="s">
        <v>211</v>
      </c>
      <c r="C58" s="133"/>
      <c r="D58" s="133"/>
      <c r="E58" s="133"/>
      <c r="F58" s="274">
        <f>C58*D58*E58</f>
        <v>0</v>
      </c>
      <c r="G58" s="184"/>
      <c r="K58" s="93" t="s">
        <v>455</v>
      </c>
    </row>
    <row r="59" spans="1:11" ht="25.5" x14ac:dyDescent="0.2">
      <c r="A59" s="133">
        <v>2</v>
      </c>
      <c r="B59" s="177" t="s">
        <v>458</v>
      </c>
      <c r="C59" s="133"/>
      <c r="D59" s="133"/>
      <c r="E59" s="133"/>
      <c r="F59" s="274">
        <f>C59*D59*E59</f>
        <v>0</v>
      </c>
      <c r="G59" s="184"/>
      <c r="K59" s="93" t="s">
        <v>444</v>
      </c>
    </row>
    <row r="60" spans="1:11" ht="12.75" x14ac:dyDescent="0.2">
      <c r="A60" s="133">
        <v>3</v>
      </c>
      <c r="B60" s="184"/>
      <c r="C60" s="133"/>
      <c r="D60" s="133"/>
      <c r="E60" s="133"/>
      <c r="F60" s="274">
        <f>C60*D60*E60</f>
        <v>0</v>
      </c>
      <c r="G60" s="184"/>
      <c r="K60" s="93" t="s">
        <v>445</v>
      </c>
    </row>
    <row r="61" spans="1:11" ht="12.75" x14ac:dyDescent="0.2">
      <c r="A61" s="133">
        <v>4</v>
      </c>
      <c r="B61" s="184"/>
      <c r="C61" s="133"/>
      <c r="D61" s="133"/>
      <c r="E61" s="133"/>
      <c r="F61" s="274">
        <f>C61*D61*E61</f>
        <v>0</v>
      </c>
      <c r="G61" s="184"/>
    </row>
    <row r="62" spans="1:11" ht="12.75" x14ac:dyDescent="0.2">
      <c r="A62" s="133">
        <v>5</v>
      </c>
      <c r="B62" s="184"/>
      <c r="C62" s="133"/>
      <c r="D62" s="133"/>
      <c r="E62" s="133"/>
      <c r="F62" s="274">
        <f>C62*D62*E62</f>
        <v>0</v>
      </c>
      <c r="G62" s="184"/>
    </row>
    <row r="63" spans="1:11" ht="12.75" x14ac:dyDescent="0.2">
      <c r="A63" s="504" t="s">
        <v>505</v>
      </c>
      <c r="B63" s="504"/>
      <c r="C63" s="215" t="s">
        <v>506</v>
      </c>
      <c r="D63" s="215" t="s">
        <v>506</v>
      </c>
      <c r="E63" s="215" t="s">
        <v>506</v>
      </c>
      <c r="F63" s="275">
        <f>SUM(F58:F62)</f>
        <v>0</v>
      </c>
      <c r="G63" s="215" t="s">
        <v>506</v>
      </c>
    </row>
    <row r="64" spans="1:11" ht="12.75" x14ac:dyDescent="0.2">
      <c r="A64" s="133">
        <v>1</v>
      </c>
      <c r="B64" s="177" t="s">
        <v>211</v>
      </c>
      <c r="C64" s="133"/>
      <c r="D64" s="133"/>
      <c r="E64" s="133"/>
      <c r="F64" s="274">
        <f>C64*D64*E64</f>
        <v>0</v>
      </c>
      <c r="G64" s="184"/>
      <c r="K64" s="93" t="s">
        <v>455</v>
      </c>
    </row>
    <row r="65" spans="1:11" ht="25.5" x14ac:dyDescent="0.2">
      <c r="A65" s="133">
        <v>2</v>
      </c>
      <c r="B65" s="177" t="s">
        <v>458</v>
      </c>
      <c r="C65" s="133"/>
      <c r="D65" s="133"/>
      <c r="E65" s="133"/>
      <c r="F65" s="274">
        <f>C65*D65*E65</f>
        <v>0</v>
      </c>
      <c r="G65" s="184"/>
      <c r="K65" s="93" t="s">
        <v>444</v>
      </c>
    </row>
    <row r="66" spans="1:11" ht="12.75" x14ac:dyDescent="0.2">
      <c r="A66" s="133">
        <v>3</v>
      </c>
      <c r="B66" s="184"/>
      <c r="C66" s="133"/>
      <c r="D66" s="133"/>
      <c r="E66" s="133"/>
      <c r="F66" s="274">
        <f>C66*D66*E66</f>
        <v>0</v>
      </c>
      <c r="G66" s="184"/>
      <c r="K66" s="93" t="s">
        <v>445</v>
      </c>
    </row>
    <row r="67" spans="1:11" ht="12.75" x14ac:dyDescent="0.2">
      <c r="A67" s="133">
        <v>4</v>
      </c>
      <c r="B67" s="184"/>
      <c r="C67" s="133"/>
      <c r="D67" s="133"/>
      <c r="E67" s="133"/>
      <c r="F67" s="274">
        <f>C67*D67*E67</f>
        <v>0</v>
      </c>
      <c r="G67" s="184"/>
    </row>
    <row r="68" spans="1:11" ht="12.75" x14ac:dyDescent="0.2">
      <c r="A68" s="133">
        <v>5</v>
      </c>
      <c r="B68" s="184"/>
      <c r="C68" s="133"/>
      <c r="D68" s="133"/>
      <c r="E68" s="133"/>
      <c r="F68" s="274">
        <f>C68*D68*E68</f>
        <v>0</v>
      </c>
      <c r="G68" s="184"/>
    </row>
    <row r="69" spans="1:11" ht="12.75" x14ac:dyDescent="0.2">
      <c r="A69" s="505" t="s">
        <v>505</v>
      </c>
      <c r="B69" s="505"/>
      <c r="C69" s="211" t="s">
        <v>506</v>
      </c>
      <c r="D69" s="211" t="s">
        <v>506</v>
      </c>
      <c r="E69" s="211" t="s">
        <v>506</v>
      </c>
      <c r="F69" s="276">
        <f>SUM(F64:F68)</f>
        <v>0</v>
      </c>
      <c r="G69" s="211" t="s">
        <v>506</v>
      </c>
    </row>
    <row r="70" spans="1:11" ht="12.75" x14ac:dyDescent="0.2">
      <c r="A70" s="133">
        <v>1</v>
      </c>
      <c r="B70" s="177" t="s">
        <v>211</v>
      </c>
      <c r="C70" s="133"/>
      <c r="D70" s="133"/>
      <c r="E70" s="133"/>
      <c r="F70" s="274">
        <f>C70*D70*E70</f>
        <v>0</v>
      </c>
      <c r="G70" s="184"/>
      <c r="K70" s="93" t="s">
        <v>455</v>
      </c>
    </row>
    <row r="71" spans="1:11" ht="25.5" x14ac:dyDescent="0.2">
      <c r="A71" s="133">
        <v>2</v>
      </c>
      <c r="B71" s="177" t="s">
        <v>458</v>
      </c>
      <c r="C71" s="133"/>
      <c r="D71" s="133"/>
      <c r="E71" s="133"/>
      <c r="F71" s="274">
        <f>C71*D71*E71</f>
        <v>0</v>
      </c>
      <c r="G71" s="184"/>
      <c r="K71" s="93" t="s">
        <v>444</v>
      </c>
    </row>
    <row r="72" spans="1:11" ht="12.75" x14ac:dyDescent="0.2">
      <c r="A72" s="133">
        <v>3</v>
      </c>
      <c r="B72" s="184"/>
      <c r="C72" s="133"/>
      <c r="D72" s="133"/>
      <c r="E72" s="133"/>
      <c r="F72" s="274">
        <f>C72*D72*E72</f>
        <v>0</v>
      </c>
      <c r="G72" s="184"/>
    </row>
    <row r="73" spans="1:11" ht="12.75" x14ac:dyDescent="0.2">
      <c r="A73" s="133">
        <v>4</v>
      </c>
      <c r="B73" s="184"/>
      <c r="C73" s="133"/>
      <c r="D73" s="133"/>
      <c r="E73" s="133"/>
      <c r="F73" s="274">
        <f>C73*D73*E73</f>
        <v>0</v>
      </c>
      <c r="G73" s="184"/>
    </row>
    <row r="74" spans="1:11" ht="12.75" x14ac:dyDescent="0.2">
      <c r="A74" s="133">
        <v>5</v>
      </c>
      <c r="B74" s="184"/>
      <c r="C74" s="133"/>
      <c r="D74" s="133"/>
      <c r="E74" s="133"/>
      <c r="F74" s="274">
        <f>C74*D74*E74</f>
        <v>0</v>
      </c>
      <c r="G74" s="184"/>
    </row>
    <row r="75" spans="1:11" ht="12.75" x14ac:dyDescent="0.2">
      <c r="A75" s="496" t="s">
        <v>505</v>
      </c>
      <c r="B75" s="496"/>
      <c r="C75" s="296" t="s">
        <v>506</v>
      </c>
      <c r="D75" s="296" t="s">
        <v>506</v>
      </c>
      <c r="E75" s="296" t="s">
        <v>506</v>
      </c>
      <c r="F75" s="277">
        <f>SUM(F70:F74)</f>
        <v>0</v>
      </c>
      <c r="G75" s="296" t="s">
        <v>506</v>
      </c>
    </row>
    <row r="76" spans="1:11" ht="12.75" x14ac:dyDescent="0.2">
      <c r="A76" s="481" t="s">
        <v>507</v>
      </c>
      <c r="B76" s="481"/>
      <c r="C76" s="292" t="s">
        <v>506</v>
      </c>
      <c r="D76" s="292" t="s">
        <v>506</v>
      </c>
      <c r="E76" s="292" t="s">
        <v>506</v>
      </c>
      <c r="F76" s="278">
        <f>F63+F69+F75</f>
        <v>0</v>
      </c>
      <c r="G76" s="292" t="s">
        <v>209</v>
      </c>
    </row>
    <row r="77" spans="1:11" x14ac:dyDescent="0.2">
      <c r="A77" s="140"/>
      <c r="B77" s="192"/>
      <c r="C77" s="192"/>
      <c r="D77" s="193"/>
      <c r="E77" s="193"/>
      <c r="F77" s="193"/>
      <c r="G77" s="192"/>
    </row>
    <row r="78" spans="1:11" x14ac:dyDescent="0.2">
      <c r="A78" s="140"/>
      <c r="B78" s="192"/>
      <c r="C78" s="192"/>
      <c r="D78" s="193"/>
      <c r="E78" s="193"/>
      <c r="F78" s="193"/>
      <c r="G78" s="192"/>
    </row>
    <row r="79" spans="1:11" x14ac:dyDescent="0.25">
      <c r="B79" s="482" t="s">
        <v>513</v>
      </c>
      <c r="C79" s="482"/>
      <c r="D79" s="482"/>
      <c r="E79" s="482"/>
      <c r="F79" s="482"/>
      <c r="G79" s="482"/>
    </row>
    <row r="81" spans="1:10" s="195" customFormat="1" ht="51" x14ac:dyDescent="0.2">
      <c r="A81" s="142" t="s">
        <v>208</v>
      </c>
      <c r="B81" s="294" t="s">
        <v>210</v>
      </c>
      <c r="C81" s="294" t="s">
        <v>545</v>
      </c>
      <c r="D81" s="294" t="s">
        <v>546</v>
      </c>
      <c r="E81" s="294" t="s">
        <v>514</v>
      </c>
      <c r="F81" s="294" t="s">
        <v>512</v>
      </c>
      <c r="G81" s="294" t="s">
        <v>502</v>
      </c>
      <c r="H81" s="194"/>
      <c r="I81" s="188"/>
      <c r="J81" s="189"/>
    </row>
    <row r="82" spans="1:10" ht="12.75" x14ac:dyDescent="0.2">
      <c r="A82" s="133">
        <v>1</v>
      </c>
      <c r="B82" s="294">
        <v>2</v>
      </c>
      <c r="C82" s="294">
        <v>3</v>
      </c>
      <c r="D82" s="294">
        <v>4</v>
      </c>
      <c r="E82" s="294">
        <v>5</v>
      </c>
      <c r="F82" s="294">
        <v>6</v>
      </c>
      <c r="G82" s="294">
        <v>7</v>
      </c>
    </row>
    <row r="83" spans="1:10" ht="12.75" x14ac:dyDescent="0.2">
      <c r="A83" s="133">
        <v>1</v>
      </c>
      <c r="B83" s="294"/>
      <c r="C83" s="294"/>
      <c r="D83" s="294"/>
      <c r="E83" s="294"/>
      <c r="F83" s="274">
        <f>C83*D83*E83</f>
        <v>0</v>
      </c>
      <c r="G83" s="294"/>
    </row>
    <row r="84" spans="1:10" ht="12.75" x14ac:dyDescent="0.2">
      <c r="A84" s="133">
        <v>2</v>
      </c>
      <c r="B84" s="184"/>
      <c r="C84" s="184"/>
      <c r="D84" s="294"/>
      <c r="E84" s="294"/>
      <c r="F84" s="274">
        <f>C84*D84*E84</f>
        <v>0</v>
      </c>
      <c r="G84" s="184"/>
    </row>
    <row r="85" spans="1:10" ht="12.75" x14ac:dyDescent="0.2">
      <c r="A85" s="133">
        <v>3</v>
      </c>
      <c r="B85" s="184"/>
      <c r="C85" s="184"/>
      <c r="D85" s="294"/>
      <c r="E85" s="294"/>
      <c r="F85" s="274">
        <f>C85*D85*E85</f>
        <v>0</v>
      </c>
      <c r="G85" s="184"/>
    </row>
    <row r="86" spans="1:10" ht="12.75" x14ac:dyDescent="0.2">
      <c r="A86" s="475" t="s">
        <v>505</v>
      </c>
      <c r="B86" s="475"/>
      <c r="C86" s="215" t="s">
        <v>506</v>
      </c>
      <c r="D86" s="215" t="s">
        <v>506</v>
      </c>
      <c r="E86" s="215" t="s">
        <v>506</v>
      </c>
      <c r="F86" s="275">
        <f>SUM(F83:F85)</f>
        <v>0</v>
      </c>
      <c r="G86" s="215" t="s">
        <v>506</v>
      </c>
    </row>
    <row r="87" spans="1:10" ht="12.75" x14ac:dyDescent="0.2">
      <c r="A87" s="133">
        <v>1</v>
      </c>
      <c r="B87" s="294"/>
      <c r="C87" s="294"/>
      <c r="D87" s="294"/>
      <c r="E87" s="294"/>
      <c r="F87" s="274">
        <f>C87*D87*E87</f>
        <v>0</v>
      </c>
      <c r="G87" s="184"/>
    </row>
    <row r="88" spans="1:10" ht="12.75" x14ac:dyDescent="0.2">
      <c r="A88" s="133">
        <v>2</v>
      </c>
      <c r="B88" s="184"/>
      <c r="C88" s="184"/>
      <c r="D88" s="294"/>
      <c r="E88" s="294"/>
      <c r="F88" s="274">
        <f>C88*D88*E88</f>
        <v>0</v>
      </c>
      <c r="G88" s="184"/>
    </row>
    <row r="89" spans="1:10" ht="12.75" x14ac:dyDescent="0.2">
      <c r="A89" s="133">
        <v>3</v>
      </c>
      <c r="B89" s="184"/>
      <c r="C89" s="184"/>
      <c r="D89" s="294"/>
      <c r="E89" s="294"/>
      <c r="F89" s="274">
        <f>C89*D89*E89</f>
        <v>0</v>
      </c>
      <c r="G89" s="184"/>
    </row>
    <row r="90" spans="1:10" ht="12.75" x14ac:dyDescent="0.2">
      <c r="A90" s="476" t="s">
        <v>505</v>
      </c>
      <c r="B90" s="476"/>
      <c r="C90" s="211" t="s">
        <v>506</v>
      </c>
      <c r="D90" s="211" t="s">
        <v>506</v>
      </c>
      <c r="E90" s="211" t="s">
        <v>506</v>
      </c>
      <c r="F90" s="276">
        <f>SUM(F87:F89)</f>
        <v>0</v>
      </c>
      <c r="G90" s="211" t="s">
        <v>506</v>
      </c>
    </row>
    <row r="91" spans="1:10" ht="12.75" x14ac:dyDescent="0.2">
      <c r="A91" s="133">
        <v>1</v>
      </c>
      <c r="B91" s="294"/>
      <c r="C91" s="294"/>
      <c r="D91" s="294"/>
      <c r="E91" s="294"/>
      <c r="F91" s="274">
        <f>C91*D91*E91</f>
        <v>0</v>
      </c>
      <c r="G91" s="184"/>
    </row>
    <row r="92" spans="1:10" ht="12.75" x14ac:dyDescent="0.2">
      <c r="A92" s="133">
        <v>2</v>
      </c>
      <c r="B92" s="184"/>
      <c r="C92" s="184"/>
      <c r="D92" s="294"/>
      <c r="E92" s="294"/>
      <c r="F92" s="274">
        <f>C92*D92*E92</f>
        <v>0</v>
      </c>
      <c r="G92" s="184"/>
    </row>
    <row r="93" spans="1:10" ht="12.75" x14ac:dyDescent="0.2">
      <c r="A93" s="133">
        <v>3</v>
      </c>
      <c r="B93" s="184"/>
      <c r="C93" s="184"/>
      <c r="D93" s="294"/>
      <c r="E93" s="294"/>
      <c r="F93" s="274">
        <f>C93*D93*E93</f>
        <v>0</v>
      </c>
      <c r="G93" s="184"/>
    </row>
    <row r="94" spans="1:10" ht="12.75" x14ac:dyDescent="0.2">
      <c r="A94" s="471" t="s">
        <v>505</v>
      </c>
      <c r="B94" s="471"/>
      <c r="C94" s="296" t="s">
        <v>506</v>
      </c>
      <c r="D94" s="296" t="s">
        <v>506</v>
      </c>
      <c r="E94" s="296" t="s">
        <v>506</v>
      </c>
      <c r="F94" s="277">
        <f>SUM(F91:F93)</f>
        <v>0</v>
      </c>
      <c r="G94" s="296" t="s">
        <v>506</v>
      </c>
    </row>
    <row r="95" spans="1:10" ht="12.75" x14ac:dyDescent="0.2">
      <c r="A95" s="472" t="s">
        <v>507</v>
      </c>
      <c r="B95" s="472"/>
      <c r="C95" s="292" t="s">
        <v>506</v>
      </c>
      <c r="D95" s="292" t="s">
        <v>506</v>
      </c>
      <c r="E95" s="292" t="s">
        <v>506</v>
      </c>
      <c r="F95" s="278">
        <f>F86+F90+F94</f>
        <v>0</v>
      </c>
      <c r="G95" s="292" t="s">
        <v>209</v>
      </c>
    </row>
    <row r="98" spans="1:10" ht="46.5" customHeight="1" x14ac:dyDescent="0.2">
      <c r="B98" s="495" t="s">
        <v>515</v>
      </c>
      <c r="C98" s="495"/>
      <c r="D98" s="495"/>
      <c r="E98" s="495"/>
      <c r="F98" s="495"/>
      <c r="G98" s="495"/>
      <c r="H98" s="125"/>
    </row>
    <row r="99" spans="1:10" x14ac:dyDescent="0.2">
      <c r="A99" s="140"/>
      <c r="B99" s="192"/>
      <c r="C99" s="192"/>
      <c r="D99" s="193"/>
      <c r="E99" s="193"/>
      <c r="F99" s="193"/>
      <c r="G99" s="192"/>
    </row>
    <row r="100" spans="1:10" s="195" customFormat="1" ht="51" x14ac:dyDescent="0.2">
      <c r="A100" s="143" t="s">
        <v>208</v>
      </c>
      <c r="B100" s="135" t="s">
        <v>516</v>
      </c>
      <c r="C100" s="294" t="s">
        <v>212</v>
      </c>
      <c r="D100" s="135" t="s">
        <v>697</v>
      </c>
      <c r="E100" s="303" t="s">
        <v>502</v>
      </c>
      <c r="F100" s="306"/>
      <c r="G100" s="306"/>
      <c r="H100" s="194"/>
      <c r="I100" s="188"/>
      <c r="J100" s="189"/>
    </row>
    <row r="101" spans="1:10" ht="12.75" x14ac:dyDescent="0.2">
      <c r="A101" s="133">
        <v>1</v>
      </c>
      <c r="B101" s="126">
        <v>2</v>
      </c>
      <c r="C101" s="126">
        <v>3</v>
      </c>
      <c r="D101" s="126">
        <v>4</v>
      </c>
      <c r="E101" s="294">
        <v>5</v>
      </c>
    </row>
    <row r="102" spans="1:10" ht="90.75" customHeight="1" x14ac:dyDescent="0.2">
      <c r="A102" s="133">
        <v>1</v>
      </c>
      <c r="B102" s="129" t="s">
        <v>517</v>
      </c>
      <c r="C102" s="294" t="s">
        <v>506</v>
      </c>
      <c r="D102" s="298">
        <f>SUM(D103:D106)</f>
        <v>600527.69999999995</v>
      </c>
      <c r="E102" s="294">
        <v>2</v>
      </c>
    </row>
    <row r="103" spans="1:10" ht="12.75" x14ac:dyDescent="0.2">
      <c r="A103" s="484" t="s">
        <v>121</v>
      </c>
      <c r="B103" s="129" t="s">
        <v>29</v>
      </c>
      <c r="C103" s="491">
        <v>2001759</v>
      </c>
      <c r="D103" s="494">
        <f>C103*30%</f>
        <v>600527.69999999995</v>
      </c>
      <c r="E103" s="487">
        <v>2</v>
      </c>
    </row>
    <row r="104" spans="1:10" ht="12.75" x14ac:dyDescent="0.2">
      <c r="A104" s="484"/>
      <c r="B104" s="127" t="s">
        <v>518</v>
      </c>
      <c r="C104" s="493"/>
      <c r="D104" s="494"/>
      <c r="E104" s="487"/>
    </row>
    <row r="105" spans="1:10" ht="12.75" x14ac:dyDescent="0.2">
      <c r="A105" s="295" t="s">
        <v>123</v>
      </c>
      <c r="B105" s="127" t="s">
        <v>519</v>
      </c>
      <c r="C105" s="184"/>
      <c r="D105" s="279"/>
      <c r="E105" s="294"/>
    </row>
    <row r="106" spans="1:10" ht="41.25" customHeight="1" x14ac:dyDescent="0.2">
      <c r="A106" s="295" t="s">
        <v>125</v>
      </c>
      <c r="B106" s="184" t="s">
        <v>520</v>
      </c>
      <c r="C106" s="184"/>
      <c r="D106" s="279"/>
      <c r="E106" s="294"/>
    </row>
    <row r="107" spans="1:10" ht="67.5" customHeight="1" x14ac:dyDescent="0.2">
      <c r="A107" s="295" t="s">
        <v>6</v>
      </c>
      <c r="B107" s="129" t="s">
        <v>521</v>
      </c>
      <c r="C107" s="294" t="s">
        <v>506</v>
      </c>
      <c r="D107" s="298">
        <f>SUM(D108:D114)</f>
        <v>4003.52</v>
      </c>
      <c r="E107" s="294">
        <v>2</v>
      </c>
    </row>
    <row r="108" spans="1:10" ht="12.75" x14ac:dyDescent="0.2">
      <c r="A108" s="484" t="s">
        <v>438</v>
      </c>
      <c r="B108" s="129" t="s">
        <v>29</v>
      </c>
      <c r="C108" s="491">
        <f>C103</f>
        <v>2001759</v>
      </c>
      <c r="D108" s="494">
        <f>C108*0.2%</f>
        <v>4003.52</v>
      </c>
      <c r="E108" s="487">
        <v>2</v>
      </c>
    </row>
    <row r="109" spans="1:10" ht="28.5" customHeight="1" x14ac:dyDescent="0.2">
      <c r="A109" s="484"/>
      <c r="B109" s="127" t="s">
        <v>522</v>
      </c>
      <c r="C109" s="492"/>
      <c r="D109" s="494"/>
      <c r="E109" s="487"/>
    </row>
    <row r="110" spans="1:10" ht="39" customHeight="1" x14ac:dyDescent="0.2">
      <c r="A110" s="488"/>
      <c r="B110" s="127" t="s">
        <v>523</v>
      </c>
      <c r="C110" s="493"/>
      <c r="D110" s="494"/>
      <c r="E110" s="487"/>
    </row>
    <row r="111" spans="1:10" ht="26.25" customHeight="1" x14ac:dyDescent="0.2">
      <c r="A111" s="488" t="s">
        <v>439</v>
      </c>
      <c r="B111" s="184" t="s">
        <v>522</v>
      </c>
      <c r="C111" s="487"/>
      <c r="D111" s="487"/>
      <c r="E111" s="487"/>
    </row>
    <row r="112" spans="1:10" ht="38.25" x14ac:dyDescent="0.2">
      <c r="A112" s="488"/>
      <c r="B112" s="197" t="s">
        <v>550</v>
      </c>
      <c r="C112" s="487"/>
      <c r="D112" s="487"/>
      <c r="E112" s="487"/>
    </row>
    <row r="113" spans="1:11" ht="17.25" customHeight="1" x14ac:dyDescent="0.2">
      <c r="A113" s="488" t="s">
        <v>442</v>
      </c>
      <c r="B113" s="184" t="s">
        <v>522</v>
      </c>
      <c r="C113" s="487"/>
      <c r="D113" s="487"/>
      <c r="E113" s="487"/>
    </row>
    <row r="114" spans="1:11" ht="38.25" x14ac:dyDescent="0.2">
      <c r="A114" s="488"/>
      <c r="B114" s="197" t="s">
        <v>550</v>
      </c>
      <c r="C114" s="487"/>
      <c r="D114" s="487"/>
      <c r="E114" s="487"/>
    </row>
    <row r="115" spans="1:11" ht="12.75" x14ac:dyDescent="0.2">
      <c r="A115" s="475" t="s">
        <v>505</v>
      </c>
      <c r="B115" s="475"/>
      <c r="C115" s="215" t="s">
        <v>506</v>
      </c>
      <c r="D115" s="257">
        <f>D102+D107</f>
        <v>604531.22</v>
      </c>
      <c r="E115" s="215" t="s">
        <v>209</v>
      </c>
      <c r="K115" s="61" t="s">
        <v>446</v>
      </c>
    </row>
    <row r="116" spans="1:11" ht="94.5" customHeight="1" x14ac:dyDescent="0.2">
      <c r="A116" s="295" t="s">
        <v>5</v>
      </c>
      <c r="B116" s="129" t="s">
        <v>517</v>
      </c>
      <c r="C116" s="294" t="s">
        <v>506</v>
      </c>
      <c r="D116" s="297">
        <f>SUM(D117:D120)</f>
        <v>6301717.3600000003</v>
      </c>
      <c r="E116" s="294">
        <v>4</v>
      </c>
    </row>
    <row r="117" spans="1:11" ht="12.75" x14ac:dyDescent="0.2">
      <c r="A117" s="484" t="s">
        <v>121</v>
      </c>
      <c r="B117" s="129" t="s">
        <v>29</v>
      </c>
      <c r="C117" s="489">
        <v>21005724.52</v>
      </c>
      <c r="D117" s="490">
        <f>C117*30%</f>
        <v>6301717.3600000003</v>
      </c>
      <c r="E117" s="487">
        <v>4</v>
      </c>
    </row>
    <row r="118" spans="1:11" ht="12.75" x14ac:dyDescent="0.2">
      <c r="A118" s="484"/>
      <c r="B118" s="127" t="s">
        <v>518</v>
      </c>
      <c r="C118" s="489"/>
      <c r="D118" s="490"/>
      <c r="E118" s="487"/>
    </row>
    <row r="119" spans="1:11" ht="12.75" x14ac:dyDescent="0.2">
      <c r="A119" s="295" t="s">
        <v>123</v>
      </c>
      <c r="B119" s="127" t="s">
        <v>519</v>
      </c>
      <c r="C119" s="294"/>
      <c r="D119" s="256"/>
      <c r="E119" s="294"/>
    </row>
    <row r="120" spans="1:11" ht="40.5" customHeight="1" x14ac:dyDescent="0.2">
      <c r="A120" s="295" t="s">
        <v>125</v>
      </c>
      <c r="B120" s="184" t="s">
        <v>520</v>
      </c>
      <c r="C120" s="184"/>
      <c r="D120" s="256"/>
      <c r="E120" s="294"/>
    </row>
    <row r="121" spans="1:11" ht="63.75" customHeight="1" x14ac:dyDescent="0.2">
      <c r="A121" s="295" t="s">
        <v>6</v>
      </c>
      <c r="B121" s="184" t="s">
        <v>521</v>
      </c>
      <c r="C121" s="294" t="s">
        <v>506</v>
      </c>
      <c r="D121" s="297">
        <f>SUM(D122:D128)</f>
        <v>42011.45</v>
      </c>
      <c r="E121" s="294">
        <v>4</v>
      </c>
    </row>
    <row r="122" spans="1:11" ht="12.75" x14ac:dyDescent="0.2">
      <c r="A122" s="484" t="s">
        <v>438</v>
      </c>
      <c r="B122" s="129" t="s">
        <v>29</v>
      </c>
      <c r="C122" s="489">
        <f>C117</f>
        <v>21005724.52</v>
      </c>
      <c r="D122" s="490">
        <f>C122*0.2%</f>
        <v>42011.45</v>
      </c>
      <c r="E122" s="487">
        <v>4</v>
      </c>
    </row>
    <row r="123" spans="1:11" ht="16.5" customHeight="1" x14ac:dyDescent="0.2">
      <c r="A123" s="484"/>
      <c r="B123" s="128" t="s">
        <v>522</v>
      </c>
      <c r="C123" s="489"/>
      <c r="D123" s="490"/>
      <c r="E123" s="487"/>
    </row>
    <row r="124" spans="1:11" ht="39.75" customHeight="1" x14ac:dyDescent="0.2">
      <c r="A124" s="484"/>
      <c r="B124" s="127" t="s">
        <v>523</v>
      </c>
      <c r="C124" s="489"/>
      <c r="D124" s="490"/>
      <c r="E124" s="487"/>
    </row>
    <row r="125" spans="1:11" ht="29.25" customHeight="1" x14ac:dyDescent="0.2">
      <c r="A125" s="488" t="s">
        <v>439</v>
      </c>
      <c r="B125" s="127" t="s">
        <v>522</v>
      </c>
      <c r="C125" s="487"/>
      <c r="D125" s="487"/>
      <c r="E125" s="487"/>
    </row>
    <row r="126" spans="1:11" ht="38.25" customHeight="1" x14ac:dyDescent="0.2">
      <c r="A126" s="488"/>
      <c r="B126" s="197" t="s">
        <v>524</v>
      </c>
      <c r="C126" s="487"/>
      <c r="D126" s="487"/>
      <c r="E126" s="487"/>
    </row>
    <row r="127" spans="1:11" ht="27" customHeight="1" x14ac:dyDescent="0.2">
      <c r="A127" s="488" t="s">
        <v>442</v>
      </c>
      <c r="B127" s="184" t="s">
        <v>522</v>
      </c>
      <c r="C127" s="487"/>
      <c r="D127" s="487"/>
      <c r="E127" s="487"/>
    </row>
    <row r="128" spans="1:11" ht="38.25" customHeight="1" x14ac:dyDescent="0.2">
      <c r="A128" s="488"/>
      <c r="B128" s="198" t="s">
        <v>524</v>
      </c>
      <c r="C128" s="487"/>
      <c r="D128" s="487"/>
      <c r="E128" s="487"/>
    </row>
    <row r="129" spans="1:11" ht="12.75" x14ac:dyDescent="0.2">
      <c r="A129" s="476" t="s">
        <v>505</v>
      </c>
      <c r="B129" s="476"/>
      <c r="C129" s="211" t="s">
        <v>506</v>
      </c>
      <c r="D129" s="258">
        <f>D116+D121</f>
        <v>6343728.8099999996</v>
      </c>
      <c r="E129" s="211" t="s">
        <v>209</v>
      </c>
      <c r="K129" s="61" t="s">
        <v>446</v>
      </c>
    </row>
    <row r="130" spans="1:11" ht="90.75" customHeight="1" x14ac:dyDescent="0.2">
      <c r="A130" s="295" t="s">
        <v>5</v>
      </c>
      <c r="B130" s="129" t="s">
        <v>517</v>
      </c>
      <c r="C130" s="294" t="s">
        <v>506</v>
      </c>
      <c r="D130" s="293">
        <f>SUM(D131:D134)</f>
        <v>303038.40999999997</v>
      </c>
      <c r="E130" s="294">
        <v>5</v>
      </c>
    </row>
    <row r="131" spans="1:11" ht="12.75" x14ac:dyDescent="0.2">
      <c r="A131" s="484" t="s">
        <v>121</v>
      </c>
      <c r="B131" s="129" t="s">
        <v>29</v>
      </c>
      <c r="C131" s="485">
        <v>662736.12</v>
      </c>
      <c r="D131" s="486">
        <f>C131*30%</f>
        <v>198820.84</v>
      </c>
      <c r="E131" s="487">
        <v>5</v>
      </c>
    </row>
    <row r="132" spans="1:11" ht="12.75" x14ac:dyDescent="0.2">
      <c r="A132" s="484"/>
      <c r="B132" s="127" t="s">
        <v>518</v>
      </c>
      <c r="C132" s="485"/>
      <c r="D132" s="486"/>
      <c r="E132" s="487"/>
    </row>
    <row r="133" spans="1:11" ht="12.75" x14ac:dyDescent="0.2">
      <c r="A133" s="295" t="s">
        <v>123</v>
      </c>
      <c r="B133" s="127" t="s">
        <v>519</v>
      </c>
      <c r="C133" s="294">
        <v>690182.71</v>
      </c>
      <c r="D133" s="256">
        <v>104217.57</v>
      </c>
      <c r="E133" s="294">
        <v>5</v>
      </c>
    </row>
    <row r="134" spans="1:11" ht="27.75" customHeight="1" x14ac:dyDescent="0.2">
      <c r="A134" s="295" t="s">
        <v>125</v>
      </c>
      <c r="B134" s="184" t="s">
        <v>520</v>
      </c>
      <c r="C134" s="294"/>
      <c r="D134" s="256"/>
      <c r="E134" s="294"/>
    </row>
    <row r="135" spans="1:11" ht="66.75" customHeight="1" x14ac:dyDescent="0.2">
      <c r="A135" s="295" t="s">
        <v>6</v>
      </c>
      <c r="B135" s="129" t="s">
        <v>521</v>
      </c>
      <c r="C135" s="294" t="s">
        <v>506</v>
      </c>
      <c r="D135" s="293">
        <f>SUM(D136:D142)</f>
        <v>1325.47</v>
      </c>
      <c r="E135" s="294">
        <v>5</v>
      </c>
    </row>
    <row r="136" spans="1:11" ht="12.75" x14ac:dyDescent="0.2">
      <c r="A136" s="484" t="s">
        <v>438</v>
      </c>
      <c r="B136" s="129" t="s">
        <v>29</v>
      </c>
      <c r="C136" s="485">
        <f>C131</f>
        <v>662736.12</v>
      </c>
      <c r="D136" s="486">
        <f>C136*0.2%</f>
        <v>1325.47</v>
      </c>
      <c r="E136" s="487">
        <v>5</v>
      </c>
    </row>
    <row r="137" spans="1:11" ht="26.25" customHeight="1" x14ac:dyDescent="0.2">
      <c r="A137" s="484"/>
      <c r="B137" s="128" t="s">
        <v>522</v>
      </c>
      <c r="C137" s="485"/>
      <c r="D137" s="486"/>
      <c r="E137" s="487"/>
    </row>
    <row r="138" spans="1:11" ht="38.25" customHeight="1" x14ac:dyDescent="0.2">
      <c r="A138" s="484"/>
      <c r="B138" s="127" t="s">
        <v>523</v>
      </c>
      <c r="C138" s="485"/>
      <c r="D138" s="486"/>
      <c r="E138" s="487"/>
    </row>
    <row r="139" spans="1:11" ht="27.75" customHeight="1" x14ac:dyDescent="0.2">
      <c r="A139" s="488" t="s">
        <v>439</v>
      </c>
      <c r="B139" s="127" t="s">
        <v>522</v>
      </c>
      <c r="C139" s="487"/>
      <c r="D139" s="487"/>
      <c r="E139" s="487"/>
    </row>
    <row r="140" spans="1:11" ht="37.5" customHeight="1" x14ac:dyDescent="0.2">
      <c r="A140" s="488"/>
      <c r="B140" s="198" t="s">
        <v>550</v>
      </c>
      <c r="C140" s="487"/>
      <c r="D140" s="487"/>
      <c r="E140" s="487"/>
    </row>
    <row r="141" spans="1:11" ht="26.25" customHeight="1" x14ac:dyDescent="0.2">
      <c r="A141" s="488" t="s">
        <v>442</v>
      </c>
      <c r="B141" s="184" t="s">
        <v>522</v>
      </c>
      <c r="C141" s="487"/>
      <c r="D141" s="487"/>
      <c r="E141" s="487"/>
    </row>
    <row r="142" spans="1:11" ht="38.25" customHeight="1" x14ac:dyDescent="0.2">
      <c r="A142" s="488"/>
      <c r="B142" s="198" t="s">
        <v>550</v>
      </c>
      <c r="C142" s="487"/>
      <c r="D142" s="487"/>
      <c r="E142" s="487"/>
    </row>
    <row r="143" spans="1:11" ht="12.75" x14ac:dyDescent="0.2">
      <c r="A143" s="468" t="s">
        <v>505</v>
      </c>
      <c r="B143" s="468"/>
      <c r="C143" s="296" t="s">
        <v>506</v>
      </c>
      <c r="D143" s="259">
        <f>D130+D135</f>
        <v>304363.88</v>
      </c>
      <c r="E143" s="296" t="s">
        <v>209</v>
      </c>
      <c r="K143" s="61" t="s">
        <v>446</v>
      </c>
    </row>
    <row r="144" spans="1:11" ht="12.75" x14ac:dyDescent="0.2">
      <c r="A144" s="535" t="s">
        <v>507</v>
      </c>
      <c r="B144" s="535"/>
      <c r="C144" s="292" t="s">
        <v>506</v>
      </c>
      <c r="D144" s="260">
        <f>D115+D129+D143</f>
        <v>7252623.9100000001</v>
      </c>
      <c r="E144" s="292" t="s">
        <v>209</v>
      </c>
    </row>
    <row r="146" spans="1:10" ht="36.75" customHeight="1" x14ac:dyDescent="0.2">
      <c r="B146" s="534" t="s">
        <v>555</v>
      </c>
      <c r="C146" s="534"/>
      <c r="D146" s="534"/>
      <c r="E146" s="534"/>
      <c r="F146" s="534"/>
    </row>
    <row r="147" spans="1:10" ht="34.5" customHeight="1" x14ac:dyDescent="0.2">
      <c r="B147" s="473" t="s">
        <v>554</v>
      </c>
      <c r="C147" s="473"/>
      <c r="D147" s="473"/>
      <c r="E147" s="473"/>
      <c r="F147" s="473"/>
    </row>
    <row r="148" spans="1:10" x14ac:dyDescent="0.2">
      <c r="B148" s="150"/>
      <c r="C148" s="150"/>
      <c r="D148" s="150"/>
      <c r="E148" s="150"/>
      <c r="F148" s="150"/>
    </row>
    <row r="149" spans="1:10" x14ac:dyDescent="0.2">
      <c r="B149" s="150"/>
      <c r="C149" s="150"/>
      <c r="D149" s="150"/>
      <c r="E149" s="150"/>
      <c r="F149" s="150"/>
    </row>
    <row r="150" spans="1:10" x14ac:dyDescent="0.25">
      <c r="B150" s="482" t="s">
        <v>525</v>
      </c>
      <c r="C150" s="482"/>
      <c r="D150" s="482"/>
      <c r="E150" s="482"/>
      <c r="F150" s="482"/>
    </row>
    <row r="151" spans="1:10" x14ac:dyDescent="0.25">
      <c r="B151" s="131" t="s">
        <v>526</v>
      </c>
      <c r="C151" s="483"/>
      <c r="D151" s="483"/>
      <c r="E151" s="483"/>
      <c r="F151" s="483"/>
      <c r="G151" s="199"/>
    </row>
    <row r="153" spans="1:10" s="195" customFormat="1" ht="51" x14ac:dyDescent="0.2">
      <c r="A153" s="143" t="s">
        <v>208</v>
      </c>
      <c r="B153" s="135" t="s">
        <v>0</v>
      </c>
      <c r="C153" s="135" t="s">
        <v>213</v>
      </c>
      <c r="D153" s="135" t="s">
        <v>218</v>
      </c>
      <c r="E153" s="294" t="s">
        <v>547</v>
      </c>
      <c r="F153" s="135" t="s">
        <v>502</v>
      </c>
      <c r="G153" s="194"/>
      <c r="H153" s="194"/>
      <c r="I153" s="188"/>
      <c r="J153" s="189"/>
    </row>
    <row r="154" spans="1:10" ht="12.75" x14ac:dyDescent="0.2">
      <c r="A154" s="133">
        <v>1</v>
      </c>
      <c r="B154" s="126">
        <v>2</v>
      </c>
      <c r="C154" s="126">
        <v>3</v>
      </c>
      <c r="D154" s="126">
        <v>4</v>
      </c>
      <c r="E154" s="126">
        <v>5</v>
      </c>
      <c r="F154" s="126">
        <v>6</v>
      </c>
    </row>
    <row r="155" spans="1:10" ht="12.75" x14ac:dyDescent="0.2">
      <c r="A155" s="133">
        <v>1</v>
      </c>
      <c r="B155" s="184"/>
      <c r="C155" s="184"/>
      <c r="D155" s="294"/>
      <c r="E155" s="256">
        <f>C155*D155</f>
        <v>0</v>
      </c>
      <c r="F155" s="294"/>
    </row>
    <row r="156" spans="1:10" ht="12.75" x14ac:dyDescent="0.2">
      <c r="A156" s="133">
        <v>2</v>
      </c>
      <c r="B156" s="184"/>
      <c r="C156" s="184"/>
      <c r="D156" s="294"/>
      <c r="E156" s="256">
        <f>C156*D156</f>
        <v>0</v>
      </c>
      <c r="F156" s="294"/>
    </row>
    <row r="157" spans="1:10" ht="12.75" x14ac:dyDescent="0.2">
      <c r="A157" s="475" t="s">
        <v>505</v>
      </c>
      <c r="B157" s="475"/>
      <c r="C157" s="215" t="s">
        <v>506</v>
      </c>
      <c r="D157" s="215" t="s">
        <v>506</v>
      </c>
      <c r="E157" s="257">
        <f>SUM(E155:E156)</f>
        <v>0</v>
      </c>
      <c r="F157" s="215" t="s">
        <v>506</v>
      </c>
    </row>
    <row r="158" spans="1:10" ht="12.75" x14ac:dyDescent="0.2">
      <c r="A158" s="133">
        <v>1</v>
      </c>
      <c r="B158" s="184"/>
      <c r="C158" s="184"/>
      <c r="D158" s="294"/>
      <c r="E158" s="256">
        <v>0</v>
      </c>
      <c r="F158" s="294"/>
    </row>
    <row r="159" spans="1:10" ht="12.75" x14ac:dyDescent="0.2">
      <c r="A159" s="133">
        <v>2</v>
      </c>
      <c r="B159" s="184"/>
      <c r="C159" s="184"/>
      <c r="D159" s="294"/>
      <c r="E159" s="256">
        <f>C159*D159</f>
        <v>0</v>
      </c>
      <c r="F159" s="294"/>
    </row>
    <row r="160" spans="1:10" ht="12.75" x14ac:dyDescent="0.2">
      <c r="A160" s="476" t="s">
        <v>505</v>
      </c>
      <c r="B160" s="476"/>
      <c r="C160" s="211" t="s">
        <v>506</v>
      </c>
      <c r="D160" s="211" t="s">
        <v>506</v>
      </c>
      <c r="E160" s="258">
        <f>SUM(E158:E159)</f>
        <v>0</v>
      </c>
      <c r="F160" s="211" t="s">
        <v>506</v>
      </c>
    </row>
    <row r="161" spans="1:11" ht="12.75" x14ac:dyDescent="0.2">
      <c r="A161" s="133">
        <v>1</v>
      </c>
      <c r="B161" s="184"/>
      <c r="C161" s="184"/>
      <c r="D161" s="294"/>
      <c r="E161" s="256">
        <f>C161*D161</f>
        <v>0</v>
      </c>
      <c r="F161" s="294"/>
    </row>
    <row r="162" spans="1:11" ht="12.75" x14ac:dyDescent="0.2">
      <c r="A162" s="133">
        <v>2</v>
      </c>
      <c r="B162" s="184"/>
      <c r="C162" s="184"/>
      <c r="D162" s="294"/>
      <c r="E162" s="256">
        <f>C162*D162</f>
        <v>0</v>
      </c>
      <c r="F162" s="294"/>
    </row>
    <row r="163" spans="1:11" ht="12.75" x14ac:dyDescent="0.2">
      <c r="A163" s="471" t="s">
        <v>505</v>
      </c>
      <c r="B163" s="471"/>
      <c r="C163" s="296" t="s">
        <v>506</v>
      </c>
      <c r="D163" s="296" t="s">
        <v>506</v>
      </c>
      <c r="E163" s="259">
        <f>SUM(E161,E162)</f>
        <v>0</v>
      </c>
      <c r="F163" s="296" t="s">
        <v>506</v>
      </c>
    </row>
    <row r="164" spans="1:11" ht="12.75" x14ac:dyDescent="0.2">
      <c r="A164" s="481" t="s">
        <v>507</v>
      </c>
      <c r="B164" s="481"/>
      <c r="C164" s="130" t="s">
        <v>506</v>
      </c>
      <c r="D164" s="130" t="s">
        <v>506</v>
      </c>
      <c r="E164" s="280">
        <f>E157+E160+E163</f>
        <v>0</v>
      </c>
      <c r="F164" s="130" t="s">
        <v>209</v>
      </c>
    </row>
    <row r="167" spans="1:11" x14ac:dyDescent="0.2">
      <c r="B167" s="503" t="s">
        <v>527</v>
      </c>
      <c r="C167" s="503"/>
      <c r="D167" s="503"/>
      <c r="E167" s="503"/>
      <c r="F167" s="503"/>
      <c r="G167" s="503"/>
    </row>
    <row r="168" spans="1:11" x14ac:dyDescent="0.2">
      <c r="B168" s="291" t="s">
        <v>528</v>
      </c>
      <c r="C168" s="483" t="s">
        <v>577</v>
      </c>
      <c r="D168" s="483"/>
      <c r="E168" s="483"/>
      <c r="F168" s="483"/>
      <c r="G168" s="483"/>
    </row>
    <row r="170" spans="1:11" s="195" customFormat="1" ht="76.5" x14ac:dyDescent="0.2">
      <c r="A170" s="143" t="s">
        <v>208</v>
      </c>
      <c r="B170" s="135" t="s">
        <v>210</v>
      </c>
      <c r="C170" s="135" t="s">
        <v>214</v>
      </c>
      <c r="D170" s="135" t="s">
        <v>215</v>
      </c>
      <c r="E170" s="294" t="s">
        <v>548</v>
      </c>
      <c r="F170" s="135" t="s">
        <v>502</v>
      </c>
      <c r="G170" s="194"/>
      <c r="H170" s="194"/>
      <c r="I170" s="188"/>
      <c r="J170" s="189"/>
    </row>
    <row r="171" spans="1:11" ht="12.75" x14ac:dyDescent="0.2">
      <c r="A171" s="133">
        <v>1</v>
      </c>
      <c r="B171" s="126">
        <v>2</v>
      </c>
      <c r="C171" s="126">
        <v>3</v>
      </c>
      <c r="D171" s="126">
        <v>4</v>
      </c>
      <c r="E171" s="126">
        <v>5</v>
      </c>
      <c r="F171" s="126">
        <v>6</v>
      </c>
    </row>
    <row r="172" spans="1:11" ht="14.25" customHeight="1" x14ac:dyDescent="0.2">
      <c r="A172" s="133">
        <v>1</v>
      </c>
      <c r="B172" s="98" t="s">
        <v>216</v>
      </c>
      <c r="C172" s="178">
        <v>18666666.66</v>
      </c>
      <c r="D172" s="294">
        <v>1.5</v>
      </c>
      <c r="E172" s="256">
        <f>C172*D172/100</f>
        <v>280000</v>
      </c>
      <c r="F172" s="294">
        <v>2</v>
      </c>
      <c r="K172" s="61" t="s">
        <v>447</v>
      </c>
    </row>
    <row r="173" spans="1:11" ht="14.25" customHeight="1" x14ac:dyDescent="0.2">
      <c r="A173" s="133">
        <v>2</v>
      </c>
      <c r="B173" s="97" t="s">
        <v>494</v>
      </c>
      <c r="C173" s="178"/>
      <c r="D173" s="294"/>
      <c r="E173" s="256">
        <f>C173*D173/100</f>
        <v>0</v>
      </c>
      <c r="F173" s="294"/>
      <c r="K173" s="61"/>
    </row>
    <row r="174" spans="1:11" ht="14.25" customHeight="1" x14ac:dyDescent="0.2">
      <c r="A174" s="133">
        <v>3</v>
      </c>
      <c r="B174" s="98" t="s">
        <v>217</v>
      </c>
      <c r="C174" s="178"/>
      <c r="D174" s="294"/>
      <c r="E174" s="256">
        <f>C174*D174/100</f>
        <v>0</v>
      </c>
      <c r="F174" s="294"/>
      <c r="K174" s="61" t="s">
        <v>448</v>
      </c>
    </row>
    <row r="175" spans="1:11" ht="12.75" x14ac:dyDescent="0.2">
      <c r="A175" s="133">
        <v>4</v>
      </c>
      <c r="B175" s="98"/>
      <c r="C175" s="178"/>
      <c r="D175" s="294"/>
      <c r="E175" s="256">
        <f t="shared" ref="E175:E176" si="3">C175*D175/100</f>
        <v>0</v>
      </c>
      <c r="F175" s="294"/>
      <c r="K175" s="61" t="s">
        <v>449</v>
      </c>
    </row>
    <row r="176" spans="1:11" ht="12.75" x14ac:dyDescent="0.2">
      <c r="A176" s="133">
        <v>5</v>
      </c>
      <c r="B176" s="228"/>
      <c r="C176" s="178"/>
      <c r="D176" s="294"/>
      <c r="E176" s="256">
        <f t="shared" si="3"/>
        <v>0</v>
      </c>
      <c r="F176" s="294"/>
      <c r="K176" s="61" t="s">
        <v>450</v>
      </c>
    </row>
    <row r="177" spans="1:11" ht="12.75" customHeight="1" x14ac:dyDescent="0.2">
      <c r="A177" s="525" t="s">
        <v>505</v>
      </c>
      <c r="B177" s="526"/>
      <c r="C177" s="216" t="s">
        <v>506</v>
      </c>
      <c r="D177" s="215" t="s">
        <v>506</v>
      </c>
      <c r="E177" s="257">
        <f>SUM(E172:E176)</f>
        <v>280000</v>
      </c>
      <c r="F177" s="215" t="s">
        <v>506</v>
      </c>
      <c r="K177" s="61"/>
    </row>
    <row r="178" spans="1:11" ht="13.5" customHeight="1" x14ac:dyDescent="0.2">
      <c r="A178" s="133">
        <v>1</v>
      </c>
      <c r="B178" s="98" t="s">
        <v>216</v>
      </c>
      <c r="C178" s="133">
        <v>78288682</v>
      </c>
      <c r="D178" s="133">
        <v>1.5</v>
      </c>
      <c r="E178" s="256">
        <f>C178*D178/100</f>
        <v>1174330.23</v>
      </c>
      <c r="F178" s="294">
        <v>4</v>
      </c>
      <c r="K178" s="61" t="s">
        <v>447</v>
      </c>
    </row>
    <row r="179" spans="1:11" ht="13.5" customHeight="1" x14ac:dyDescent="0.2">
      <c r="A179" s="133">
        <v>2</v>
      </c>
      <c r="B179" s="97" t="s">
        <v>494</v>
      </c>
      <c r="C179" s="133"/>
      <c r="D179" s="133"/>
      <c r="E179" s="256">
        <f>C179*D179/100</f>
        <v>0</v>
      </c>
      <c r="F179" s="294"/>
      <c r="K179" s="61"/>
    </row>
    <row r="180" spans="1:11" ht="13.5" customHeight="1" x14ac:dyDescent="0.2">
      <c r="A180" s="133">
        <v>3</v>
      </c>
      <c r="B180" s="98" t="s">
        <v>217</v>
      </c>
      <c r="C180" s="133"/>
      <c r="D180" s="133"/>
      <c r="E180" s="256">
        <f t="shared" ref="E180:E181" si="4">C180*D180/100</f>
        <v>0</v>
      </c>
      <c r="F180" s="294"/>
      <c r="K180" s="61" t="s">
        <v>448</v>
      </c>
    </row>
    <row r="181" spans="1:11" ht="12.75" x14ac:dyDescent="0.2">
      <c r="A181" s="133">
        <v>4</v>
      </c>
      <c r="B181" s="98"/>
      <c r="C181" s="133"/>
      <c r="D181" s="133"/>
      <c r="E181" s="256">
        <f t="shared" si="4"/>
        <v>0</v>
      </c>
      <c r="F181" s="294"/>
    </row>
    <row r="182" spans="1:11" ht="12.75" customHeight="1" x14ac:dyDescent="0.2">
      <c r="A182" s="519" t="s">
        <v>505</v>
      </c>
      <c r="B182" s="520"/>
      <c r="C182" s="227" t="s">
        <v>506</v>
      </c>
      <c r="D182" s="211" t="s">
        <v>506</v>
      </c>
      <c r="E182" s="258">
        <f>SUM(E178:E181)</f>
        <v>1174330.23</v>
      </c>
      <c r="F182" s="211" t="s">
        <v>506</v>
      </c>
      <c r="K182" s="61"/>
    </row>
    <row r="183" spans="1:11" ht="12.75" x14ac:dyDescent="0.2">
      <c r="A183" s="133">
        <v>1</v>
      </c>
      <c r="B183" s="184"/>
      <c r="C183" s="236"/>
      <c r="D183" s="294"/>
      <c r="E183" s="256">
        <f>C183*D183/100</f>
        <v>0</v>
      </c>
      <c r="F183" s="294"/>
    </row>
    <row r="184" spans="1:11" ht="12.75" x14ac:dyDescent="0.2">
      <c r="A184" s="133">
        <v>2</v>
      </c>
      <c r="B184" s="184"/>
      <c r="C184" s="236"/>
      <c r="D184" s="294"/>
      <c r="E184" s="256">
        <f t="shared" ref="E184:E185" si="5">C184*D184/100</f>
        <v>0</v>
      </c>
      <c r="F184" s="294"/>
    </row>
    <row r="185" spans="1:11" ht="12.75" x14ac:dyDescent="0.2">
      <c r="A185" s="133">
        <v>3</v>
      </c>
      <c r="B185" s="184"/>
      <c r="C185" s="236"/>
      <c r="D185" s="294"/>
      <c r="E185" s="256">
        <f t="shared" si="5"/>
        <v>0</v>
      </c>
      <c r="F185" s="294"/>
    </row>
    <row r="186" spans="1:11" ht="12.75" customHeight="1" x14ac:dyDescent="0.2">
      <c r="A186" s="521" t="s">
        <v>505</v>
      </c>
      <c r="B186" s="522"/>
      <c r="C186" s="145" t="s">
        <v>506</v>
      </c>
      <c r="D186" s="296" t="s">
        <v>506</v>
      </c>
      <c r="E186" s="259">
        <f>SUM(E183:E185)</f>
        <v>0</v>
      </c>
      <c r="F186" s="296" t="s">
        <v>506</v>
      </c>
      <c r="K186" s="61"/>
    </row>
    <row r="187" spans="1:11" ht="12.75" x14ac:dyDescent="0.2">
      <c r="A187" s="523" t="s">
        <v>507</v>
      </c>
      <c r="B187" s="524"/>
      <c r="C187" s="146" t="s">
        <v>506</v>
      </c>
      <c r="D187" s="292" t="s">
        <v>506</v>
      </c>
      <c r="E187" s="260">
        <f>E177+E182+E186</f>
        <v>1454330.23</v>
      </c>
      <c r="F187" s="292" t="s">
        <v>209</v>
      </c>
    </row>
    <row r="190" spans="1:11" x14ac:dyDescent="0.2">
      <c r="B190" s="480" t="s">
        <v>529</v>
      </c>
      <c r="C190" s="480"/>
      <c r="D190" s="480"/>
      <c r="E190" s="480"/>
      <c r="F190" s="480"/>
      <c r="G190" s="480"/>
      <c r="H190" s="480"/>
      <c r="I190" s="480"/>
    </row>
    <row r="191" spans="1:11" x14ac:dyDescent="0.2">
      <c r="B191" s="289" t="s">
        <v>528</v>
      </c>
      <c r="C191" s="483">
        <v>810</v>
      </c>
      <c r="D191" s="483"/>
      <c r="E191" s="483"/>
      <c r="F191" s="483"/>
      <c r="G191" s="483"/>
      <c r="H191" s="200"/>
    </row>
    <row r="193" spans="1:8" ht="51" x14ac:dyDescent="0.2">
      <c r="A193" s="142" t="s">
        <v>208</v>
      </c>
      <c r="B193" s="294" t="s">
        <v>0</v>
      </c>
      <c r="C193" s="294" t="s">
        <v>213</v>
      </c>
      <c r="D193" s="294" t="s">
        <v>218</v>
      </c>
      <c r="E193" s="294" t="s">
        <v>549</v>
      </c>
      <c r="F193" s="294" t="s">
        <v>502</v>
      </c>
    </row>
    <row r="194" spans="1:8" ht="12.75" x14ac:dyDescent="0.2">
      <c r="A194" s="133">
        <v>1</v>
      </c>
      <c r="B194" s="126">
        <v>2</v>
      </c>
      <c r="C194" s="126">
        <v>3</v>
      </c>
      <c r="D194" s="126">
        <v>4</v>
      </c>
      <c r="E194" s="126">
        <v>5</v>
      </c>
      <c r="F194" s="126">
        <v>6</v>
      </c>
    </row>
    <row r="195" spans="1:8" ht="12.75" x14ac:dyDescent="0.2">
      <c r="A195" s="133">
        <v>1</v>
      </c>
      <c r="B195" s="184"/>
      <c r="C195" s="184"/>
      <c r="D195" s="294"/>
      <c r="E195" s="274">
        <f>C195*D195</f>
        <v>0</v>
      </c>
      <c r="F195" s="294"/>
    </row>
    <row r="196" spans="1:8" ht="12.75" x14ac:dyDescent="0.2">
      <c r="A196" s="133">
        <v>2</v>
      </c>
      <c r="B196" s="184"/>
      <c r="C196" s="184"/>
      <c r="D196" s="294"/>
      <c r="E196" s="274">
        <f>C196*D196</f>
        <v>0</v>
      </c>
      <c r="F196" s="294"/>
    </row>
    <row r="197" spans="1:8" ht="12.75" x14ac:dyDescent="0.2">
      <c r="A197" s="475" t="s">
        <v>505</v>
      </c>
      <c r="B197" s="475"/>
      <c r="C197" s="215" t="s">
        <v>506</v>
      </c>
      <c r="D197" s="215" t="s">
        <v>506</v>
      </c>
      <c r="E197" s="275">
        <f>SUM(E195,E196)</f>
        <v>0</v>
      </c>
      <c r="F197" s="215" t="s">
        <v>506</v>
      </c>
    </row>
    <row r="198" spans="1:8" ht="12.75" x14ac:dyDescent="0.2">
      <c r="A198" s="133">
        <v>1</v>
      </c>
      <c r="B198" s="184"/>
      <c r="C198" s="184"/>
      <c r="D198" s="294"/>
      <c r="E198" s="274">
        <f>C198*D198</f>
        <v>0</v>
      </c>
      <c r="F198" s="294"/>
    </row>
    <row r="199" spans="1:8" ht="12.75" x14ac:dyDescent="0.2">
      <c r="A199" s="133">
        <v>2</v>
      </c>
      <c r="B199" s="184"/>
      <c r="C199" s="184"/>
      <c r="D199" s="294"/>
      <c r="E199" s="274">
        <f>C199*D199</f>
        <v>0</v>
      </c>
      <c r="F199" s="294"/>
    </row>
    <row r="200" spans="1:8" ht="12.75" x14ac:dyDescent="0.2">
      <c r="A200" s="476" t="s">
        <v>505</v>
      </c>
      <c r="B200" s="476"/>
      <c r="C200" s="211" t="s">
        <v>506</v>
      </c>
      <c r="D200" s="211" t="s">
        <v>506</v>
      </c>
      <c r="E200" s="276">
        <f>SUM(E198,E199)</f>
        <v>0</v>
      </c>
      <c r="F200" s="211" t="s">
        <v>506</v>
      </c>
    </row>
    <row r="201" spans="1:8" ht="12.75" x14ac:dyDescent="0.2">
      <c r="A201" s="133">
        <v>1</v>
      </c>
      <c r="B201" s="184"/>
      <c r="C201" s="184"/>
      <c r="D201" s="294"/>
      <c r="E201" s="274">
        <f>C201*D201</f>
        <v>0</v>
      </c>
      <c r="F201" s="294"/>
    </row>
    <row r="202" spans="1:8" ht="12.75" x14ac:dyDescent="0.2">
      <c r="A202" s="133">
        <v>2</v>
      </c>
      <c r="B202" s="184"/>
      <c r="C202" s="184"/>
      <c r="D202" s="294"/>
      <c r="E202" s="274">
        <f>C202*D202</f>
        <v>0</v>
      </c>
      <c r="F202" s="294"/>
    </row>
    <row r="203" spans="1:8" ht="12.75" x14ac:dyDescent="0.2">
      <c r="A203" s="471" t="s">
        <v>505</v>
      </c>
      <c r="B203" s="471"/>
      <c r="C203" s="296" t="s">
        <v>506</v>
      </c>
      <c r="D203" s="296" t="s">
        <v>506</v>
      </c>
      <c r="E203" s="277">
        <f>SUM(E201,E202)</f>
        <v>0</v>
      </c>
      <c r="F203" s="296" t="s">
        <v>506</v>
      </c>
    </row>
    <row r="204" spans="1:8" ht="12.75" x14ac:dyDescent="0.2">
      <c r="A204" s="472" t="s">
        <v>507</v>
      </c>
      <c r="B204" s="472"/>
      <c r="C204" s="292" t="s">
        <v>506</v>
      </c>
      <c r="D204" s="292" t="s">
        <v>506</v>
      </c>
      <c r="E204" s="278">
        <f>E197+E200+E203</f>
        <v>0</v>
      </c>
      <c r="F204" s="292" t="s">
        <v>209</v>
      </c>
    </row>
    <row r="207" spans="1:8" x14ac:dyDescent="0.25">
      <c r="B207" s="482" t="s">
        <v>530</v>
      </c>
      <c r="C207" s="482"/>
      <c r="D207" s="482"/>
      <c r="E207" s="482"/>
      <c r="F207" s="482"/>
      <c r="G207" s="482"/>
      <c r="H207" s="482"/>
    </row>
    <row r="208" spans="1:8" x14ac:dyDescent="0.2">
      <c r="B208" s="132" t="s">
        <v>526</v>
      </c>
      <c r="C208" s="483">
        <v>831</v>
      </c>
      <c r="D208" s="483"/>
      <c r="E208" s="483"/>
      <c r="F208" s="483"/>
      <c r="G208" s="483"/>
    </row>
    <row r="210" spans="1:10" s="204" customFormat="1" ht="51" x14ac:dyDescent="0.2">
      <c r="A210" s="142" t="s">
        <v>208</v>
      </c>
      <c r="B210" s="294" t="s">
        <v>0</v>
      </c>
      <c r="C210" s="294" t="s">
        <v>533</v>
      </c>
      <c r="D210" s="294" t="s">
        <v>218</v>
      </c>
      <c r="E210" s="294" t="s">
        <v>547</v>
      </c>
      <c r="F210" s="294" t="s">
        <v>502</v>
      </c>
      <c r="G210" s="201"/>
      <c r="H210" s="201"/>
      <c r="I210" s="202"/>
      <c r="J210" s="203"/>
    </row>
    <row r="211" spans="1:10" ht="12.75" x14ac:dyDescent="0.2">
      <c r="A211" s="174">
        <v>1</v>
      </c>
      <c r="B211" s="134">
        <v>2</v>
      </c>
      <c r="C211" s="134">
        <v>3</v>
      </c>
      <c r="D211" s="134">
        <v>4</v>
      </c>
      <c r="E211" s="134">
        <v>5</v>
      </c>
      <c r="F211" s="134">
        <v>6</v>
      </c>
    </row>
    <row r="212" spans="1:10" ht="12.75" x14ac:dyDescent="0.2">
      <c r="A212" s="133">
        <v>1</v>
      </c>
      <c r="B212" s="184"/>
      <c r="C212" s="184"/>
      <c r="D212" s="294"/>
      <c r="E212" s="256">
        <f>C212*D212</f>
        <v>0</v>
      </c>
      <c r="F212" s="294"/>
    </row>
    <row r="213" spans="1:10" ht="12.75" x14ac:dyDescent="0.2">
      <c r="A213" s="133">
        <v>2</v>
      </c>
      <c r="B213" s="184"/>
      <c r="C213" s="184"/>
      <c r="D213" s="294"/>
      <c r="E213" s="256">
        <f t="shared" ref="E213:E215" si="6">C213*D213</f>
        <v>0</v>
      </c>
      <c r="F213" s="294"/>
    </row>
    <row r="214" spans="1:10" ht="12.75" x14ac:dyDescent="0.2">
      <c r="A214" s="133">
        <v>3</v>
      </c>
      <c r="B214" s="184"/>
      <c r="C214" s="184"/>
      <c r="D214" s="294"/>
      <c r="E214" s="256">
        <f t="shared" si="6"/>
        <v>0</v>
      </c>
      <c r="F214" s="294"/>
    </row>
    <row r="215" spans="1:10" ht="12.75" x14ac:dyDescent="0.2">
      <c r="A215" s="133">
        <v>4</v>
      </c>
      <c r="B215" s="184"/>
      <c r="C215" s="184"/>
      <c r="D215" s="294"/>
      <c r="E215" s="256">
        <f t="shared" si="6"/>
        <v>0</v>
      </c>
      <c r="F215" s="294"/>
    </row>
    <row r="216" spans="1:10" ht="12.75" x14ac:dyDescent="0.2">
      <c r="A216" s="475" t="s">
        <v>505</v>
      </c>
      <c r="B216" s="475"/>
      <c r="C216" s="215" t="s">
        <v>506</v>
      </c>
      <c r="D216" s="215" t="s">
        <v>506</v>
      </c>
      <c r="E216" s="257">
        <f>SUM(E212:E215)</f>
        <v>0</v>
      </c>
      <c r="F216" s="215" t="s">
        <v>506</v>
      </c>
    </row>
    <row r="217" spans="1:10" ht="12.75" x14ac:dyDescent="0.2">
      <c r="A217" s="133">
        <v>1</v>
      </c>
      <c r="B217" s="184"/>
      <c r="C217" s="294"/>
      <c r="D217" s="294"/>
      <c r="E217" s="256">
        <f>C217*D217</f>
        <v>0</v>
      </c>
      <c r="F217" s="294"/>
    </row>
    <row r="218" spans="1:10" ht="12.75" x14ac:dyDescent="0.2">
      <c r="A218" s="133">
        <v>2</v>
      </c>
      <c r="B218" s="184"/>
      <c r="C218" s="294"/>
      <c r="D218" s="294"/>
      <c r="E218" s="256">
        <f t="shared" ref="E218:E220" si="7">C218*D218</f>
        <v>0</v>
      </c>
      <c r="F218" s="294"/>
    </row>
    <row r="219" spans="1:10" ht="12.75" x14ac:dyDescent="0.2">
      <c r="A219" s="133">
        <v>3</v>
      </c>
      <c r="B219" s="184"/>
      <c r="C219" s="184"/>
      <c r="D219" s="294"/>
      <c r="E219" s="256">
        <f t="shared" si="7"/>
        <v>0</v>
      </c>
      <c r="F219" s="294"/>
    </row>
    <row r="220" spans="1:10" ht="12.75" x14ac:dyDescent="0.2">
      <c r="A220" s="133">
        <v>4</v>
      </c>
      <c r="B220" s="184"/>
      <c r="C220" s="184"/>
      <c r="D220" s="294"/>
      <c r="E220" s="256">
        <f t="shared" si="7"/>
        <v>0</v>
      </c>
      <c r="F220" s="294"/>
    </row>
    <row r="221" spans="1:10" ht="12.75" x14ac:dyDescent="0.2">
      <c r="A221" s="476" t="s">
        <v>505</v>
      </c>
      <c r="B221" s="476"/>
      <c r="C221" s="211" t="s">
        <v>506</v>
      </c>
      <c r="D221" s="211" t="s">
        <v>506</v>
      </c>
      <c r="E221" s="258">
        <f>SUM(E217:E220)</f>
        <v>0</v>
      </c>
      <c r="F221" s="211" t="s">
        <v>506</v>
      </c>
    </row>
    <row r="222" spans="1:10" ht="12.75" x14ac:dyDescent="0.2">
      <c r="A222" s="133">
        <v>1</v>
      </c>
      <c r="B222" s="184"/>
      <c r="C222" s="294"/>
      <c r="D222" s="294"/>
      <c r="E222" s="256">
        <f>C222*D222</f>
        <v>0</v>
      </c>
      <c r="F222" s="294"/>
    </row>
    <row r="223" spans="1:10" ht="12.75" x14ac:dyDescent="0.2">
      <c r="A223" s="133">
        <v>2</v>
      </c>
      <c r="B223" s="184"/>
      <c r="C223" s="294"/>
      <c r="D223" s="294"/>
      <c r="E223" s="256">
        <f t="shared" ref="E223:E225" si="8">C223*D223</f>
        <v>0</v>
      </c>
      <c r="F223" s="294"/>
    </row>
    <row r="224" spans="1:10" ht="12.75" x14ac:dyDescent="0.2">
      <c r="A224" s="133">
        <v>3</v>
      </c>
      <c r="B224" s="184"/>
      <c r="C224" s="184"/>
      <c r="D224" s="294"/>
      <c r="E224" s="256">
        <f t="shared" si="8"/>
        <v>0</v>
      </c>
      <c r="F224" s="294"/>
    </row>
    <row r="225" spans="1:7" ht="12.75" x14ac:dyDescent="0.2">
      <c r="A225" s="133">
        <v>4</v>
      </c>
      <c r="B225" s="184"/>
      <c r="C225" s="184"/>
      <c r="D225" s="294"/>
      <c r="E225" s="256">
        <f t="shared" si="8"/>
        <v>0</v>
      </c>
      <c r="F225" s="294"/>
    </row>
    <row r="226" spans="1:7" ht="12.75" x14ac:dyDescent="0.2">
      <c r="A226" s="471" t="s">
        <v>505</v>
      </c>
      <c r="B226" s="471"/>
      <c r="C226" s="296" t="s">
        <v>506</v>
      </c>
      <c r="D226" s="296" t="s">
        <v>506</v>
      </c>
      <c r="E226" s="259">
        <f>SUM(E222:E225)</f>
        <v>0</v>
      </c>
      <c r="F226" s="296" t="s">
        <v>506</v>
      </c>
    </row>
    <row r="227" spans="1:7" ht="12.75" x14ac:dyDescent="0.2">
      <c r="A227" s="472" t="s">
        <v>507</v>
      </c>
      <c r="B227" s="472"/>
      <c r="C227" s="292" t="s">
        <v>506</v>
      </c>
      <c r="D227" s="292" t="s">
        <v>506</v>
      </c>
      <c r="E227" s="260">
        <f>E216+E221+E226</f>
        <v>0</v>
      </c>
      <c r="F227" s="292" t="s">
        <v>209</v>
      </c>
    </row>
    <row r="230" spans="1:7" x14ac:dyDescent="0.25">
      <c r="B230" s="482" t="s">
        <v>531</v>
      </c>
      <c r="C230" s="482"/>
      <c r="D230" s="482"/>
      <c r="E230" s="482"/>
      <c r="F230" s="482"/>
      <c r="G230" s="482"/>
    </row>
    <row r="231" spans="1:7" x14ac:dyDescent="0.25">
      <c r="B231" s="131" t="s">
        <v>526</v>
      </c>
      <c r="C231" s="483" t="s">
        <v>578</v>
      </c>
      <c r="D231" s="483"/>
      <c r="E231" s="483"/>
      <c r="F231" s="483"/>
      <c r="G231" s="483"/>
    </row>
    <row r="233" spans="1:7" x14ac:dyDescent="0.25">
      <c r="B233" s="482" t="s">
        <v>532</v>
      </c>
      <c r="C233" s="482"/>
      <c r="D233" s="482"/>
      <c r="E233" s="482"/>
      <c r="F233" s="482"/>
    </row>
    <row r="235" spans="1:7" ht="51" x14ac:dyDescent="0.2">
      <c r="A235" s="142" t="s">
        <v>208</v>
      </c>
      <c r="B235" s="294" t="s">
        <v>210</v>
      </c>
      <c r="C235" s="294" t="s">
        <v>219</v>
      </c>
      <c r="D235" s="294" t="s">
        <v>220</v>
      </c>
      <c r="E235" s="294" t="s">
        <v>221</v>
      </c>
      <c r="F235" s="294" t="s">
        <v>512</v>
      </c>
      <c r="G235" s="294" t="s">
        <v>502</v>
      </c>
    </row>
    <row r="236" spans="1:7" ht="12.75" x14ac:dyDescent="0.2">
      <c r="A236" s="133">
        <v>1</v>
      </c>
      <c r="B236" s="126">
        <v>2</v>
      </c>
      <c r="C236" s="126">
        <v>3</v>
      </c>
      <c r="D236" s="126">
        <v>4</v>
      </c>
      <c r="E236" s="126">
        <v>5</v>
      </c>
      <c r="F236" s="126">
        <v>6</v>
      </c>
      <c r="G236" s="126">
        <v>7</v>
      </c>
    </row>
    <row r="237" spans="1:7" ht="12.75" x14ac:dyDescent="0.2">
      <c r="A237" s="133">
        <v>1</v>
      </c>
      <c r="B237" s="184" t="s">
        <v>620</v>
      </c>
      <c r="C237" s="133">
        <v>3</v>
      </c>
      <c r="D237" s="133">
        <v>3</v>
      </c>
      <c r="E237" s="256">
        <v>822.2</v>
      </c>
      <c r="F237" s="256">
        <f>C237*D237*E237-0.2</f>
        <v>7399.6</v>
      </c>
      <c r="G237" s="184">
        <v>2</v>
      </c>
    </row>
    <row r="238" spans="1:7" ht="12.75" x14ac:dyDescent="0.2">
      <c r="A238" s="133">
        <v>2</v>
      </c>
      <c r="B238" s="184" t="s">
        <v>621</v>
      </c>
      <c r="C238" s="133">
        <v>1</v>
      </c>
      <c r="D238" s="133">
        <v>3</v>
      </c>
      <c r="E238" s="256">
        <v>4200</v>
      </c>
      <c r="F238" s="256">
        <f t="shared" ref="F238:F239" si="9">C238*D238*E238</f>
        <v>12600</v>
      </c>
      <c r="G238" s="184">
        <v>2</v>
      </c>
    </row>
    <row r="239" spans="1:7" ht="12.75" x14ac:dyDescent="0.2">
      <c r="A239" s="133">
        <v>3</v>
      </c>
      <c r="B239" s="184"/>
      <c r="C239" s="133"/>
      <c r="D239" s="133"/>
      <c r="E239" s="256"/>
      <c r="F239" s="256">
        <f t="shared" si="9"/>
        <v>0</v>
      </c>
      <c r="G239" s="184"/>
    </row>
    <row r="240" spans="1:7" ht="12.75" x14ac:dyDescent="0.2">
      <c r="A240" s="475" t="s">
        <v>505</v>
      </c>
      <c r="B240" s="475"/>
      <c r="C240" s="215" t="s">
        <v>506</v>
      </c>
      <c r="D240" s="215" t="s">
        <v>506</v>
      </c>
      <c r="E240" s="215" t="s">
        <v>506</v>
      </c>
      <c r="F240" s="257">
        <f>SUM(F237:F239)</f>
        <v>19999.599999999999</v>
      </c>
      <c r="G240" s="215" t="s">
        <v>506</v>
      </c>
    </row>
    <row r="241" spans="1:10" ht="12.75" x14ac:dyDescent="0.2">
      <c r="A241" s="133">
        <v>1</v>
      </c>
      <c r="B241" s="184" t="s">
        <v>620</v>
      </c>
      <c r="C241" s="133">
        <v>3</v>
      </c>
      <c r="D241" s="133">
        <v>10</v>
      </c>
      <c r="E241" s="256">
        <v>813.34</v>
      </c>
      <c r="F241" s="256">
        <f>C241*D241*E241+0.2</f>
        <v>24400.400000000001</v>
      </c>
      <c r="G241" s="184">
        <v>4</v>
      </c>
    </row>
    <row r="242" spans="1:10" ht="12.75" x14ac:dyDescent="0.2">
      <c r="A242" s="133">
        <v>2</v>
      </c>
      <c r="B242" s="184" t="s">
        <v>621</v>
      </c>
      <c r="C242" s="133">
        <v>1</v>
      </c>
      <c r="D242" s="133">
        <v>10</v>
      </c>
      <c r="E242" s="256">
        <v>4200</v>
      </c>
      <c r="F242" s="256">
        <f t="shared" ref="F242:F243" si="10">C242*D242*E242</f>
        <v>42000</v>
      </c>
      <c r="G242" s="184">
        <v>4</v>
      </c>
    </row>
    <row r="243" spans="1:10" ht="12.75" x14ac:dyDescent="0.2">
      <c r="A243" s="133">
        <v>3</v>
      </c>
      <c r="B243" s="184"/>
      <c r="C243" s="273"/>
      <c r="D243" s="133"/>
      <c r="E243" s="256"/>
      <c r="F243" s="256">
        <f t="shared" si="10"/>
        <v>0</v>
      </c>
      <c r="G243" s="184"/>
    </row>
    <row r="244" spans="1:10" ht="12.75" x14ac:dyDescent="0.2">
      <c r="A244" s="476" t="s">
        <v>505</v>
      </c>
      <c r="B244" s="476"/>
      <c r="C244" s="211" t="s">
        <v>506</v>
      </c>
      <c r="D244" s="211" t="s">
        <v>506</v>
      </c>
      <c r="E244" s="211" t="s">
        <v>506</v>
      </c>
      <c r="F244" s="258">
        <f>SUM(F241:F243)</f>
        <v>66400.399999999994</v>
      </c>
      <c r="G244" s="211" t="s">
        <v>506</v>
      </c>
    </row>
    <row r="245" spans="1:10" ht="12.75" x14ac:dyDescent="0.2">
      <c r="A245" s="133">
        <v>1</v>
      </c>
      <c r="B245" s="184"/>
      <c r="C245" s="133"/>
      <c r="D245" s="133"/>
      <c r="E245" s="256"/>
      <c r="F245" s="256">
        <f>C245*D245*E245</f>
        <v>0</v>
      </c>
      <c r="G245" s="184"/>
    </row>
    <row r="246" spans="1:10" ht="12.75" x14ac:dyDescent="0.2">
      <c r="A246" s="133">
        <v>2</v>
      </c>
      <c r="B246" s="184"/>
      <c r="C246" s="273"/>
      <c r="D246" s="133"/>
      <c r="E246" s="256"/>
      <c r="F246" s="256">
        <f t="shared" ref="F246:F247" si="11">C246*D246*E246</f>
        <v>0</v>
      </c>
      <c r="G246" s="184"/>
    </row>
    <row r="247" spans="1:10" ht="12.75" x14ac:dyDescent="0.2">
      <c r="A247" s="133">
        <v>3</v>
      </c>
      <c r="B247" s="184"/>
      <c r="C247" s="273"/>
      <c r="D247" s="133"/>
      <c r="E247" s="256"/>
      <c r="F247" s="256">
        <f t="shared" si="11"/>
        <v>0</v>
      </c>
      <c r="G247" s="184"/>
    </row>
    <row r="248" spans="1:10" ht="12.75" x14ac:dyDescent="0.2">
      <c r="A248" s="471" t="s">
        <v>505</v>
      </c>
      <c r="B248" s="471"/>
      <c r="C248" s="296" t="s">
        <v>506</v>
      </c>
      <c r="D248" s="296" t="s">
        <v>506</v>
      </c>
      <c r="E248" s="296" t="s">
        <v>506</v>
      </c>
      <c r="F248" s="259">
        <f>SUM(F245:F247)</f>
        <v>0</v>
      </c>
      <c r="G248" s="296" t="s">
        <v>506</v>
      </c>
    </row>
    <row r="249" spans="1:10" ht="12.75" x14ac:dyDescent="0.2">
      <c r="A249" s="472" t="s">
        <v>507</v>
      </c>
      <c r="B249" s="472"/>
      <c r="C249" s="292" t="s">
        <v>506</v>
      </c>
      <c r="D249" s="292" t="s">
        <v>506</v>
      </c>
      <c r="E249" s="292" t="s">
        <v>506</v>
      </c>
      <c r="F249" s="260">
        <f>F240+F244+F248</f>
        <v>86400</v>
      </c>
      <c r="G249" s="292" t="s">
        <v>209</v>
      </c>
    </row>
    <row r="252" spans="1:10" x14ac:dyDescent="0.25">
      <c r="B252" s="482" t="s">
        <v>534</v>
      </c>
      <c r="C252" s="482"/>
      <c r="D252" s="482"/>
      <c r="E252" s="482"/>
      <c r="F252" s="482"/>
      <c r="G252" s="482"/>
    </row>
    <row r="254" spans="1:10" s="195" customFormat="1" ht="51" x14ac:dyDescent="0.2">
      <c r="A254" s="143" t="s">
        <v>208</v>
      </c>
      <c r="B254" s="135" t="s">
        <v>210</v>
      </c>
      <c r="C254" s="135" t="s">
        <v>536</v>
      </c>
      <c r="D254" s="135" t="s">
        <v>222</v>
      </c>
      <c r="E254" s="135" t="s">
        <v>535</v>
      </c>
      <c r="F254" s="135" t="s">
        <v>502</v>
      </c>
      <c r="G254" s="194"/>
      <c r="H254" s="194"/>
      <c r="I254" s="188"/>
      <c r="J254" s="189"/>
    </row>
    <row r="255" spans="1:10" ht="12.75" x14ac:dyDescent="0.2">
      <c r="A255" s="133">
        <v>1</v>
      </c>
      <c r="B255" s="184"/>
      <c r="C255" s="133"/>
      <c r="D255" s="274"/>
      <c r="E255" s="256">
        <f>C255*D255</f>
        <v>0</v>
      </c>
      <c r="F255" s="294"/>
    </row>
    <row r="256" spans="1:10" ht="12.75" x14ac:dyDescent="0.2">
      <c r="A256" s="133">
        <v>2</v>
      </c>
      <c r="B256" s="184"/>
      <c r="C256" s="133"/>
      <c r="D256" s="274"/>
      <c r="E256" s="256">
        <f>C256*D256</f>
        <v>0</v>
      </c>
      <c r="F256" s="294"/>
    </row>
    <row r="257" spans="1:19" ht="12.75" x14ac:dyDescent="0.2">
      <c r="A257" s="475" t="s">
        <v>505</v>
      </c>
      <c r="B257" s="475"/>
      <c r="C257" s="215" t="s">
        <v>506</v>
      </c>
      <c r="D257" s="215" t="s">
        <v>506</v>
      </c>
      <c r="E257" s="257">
        <f>E255+E256</f>
        <v>0</v>
      </c>
      <c r="F257" s="215" t="s">
        <v>506</v>
      </c>
    </row>
    <row r="258" spans="1:19" ht="12.75" x14ac:dyDescent="0.2">
      <c r="A258" s="133">
        <v>1</v>
      </c>
      <c r="B258" s="184"/>
      <c r="C258" s="133"/>
      <c r="D258" s="274"/>
      <c r="E258" s="256">
        <f>C258*D258</f>
        <v>0</v>
      </c>
      <c r="F258" s="294"/>
    </row>
    <row r="259" spans="1:19" ht="12.75" x14ac:dyDescent="0.2">
      <c r="A259" s="133">
        <v>2</v>
      </c>
      <c r="B259" s="184"/>
      <c r="C259" s="133"/>
      <c r="D259" s="274"/>
      <c r="E259" s="256">
        <f>C259*D259</f>
        <v>0</v>
      </c>
      <c r="F259" s="294"/>
    </row>
    <row r="260" spans="1:19" ht="12.75" x14ac:dyDescent="0.2">
      <c r="A260" s="476" t="s">
        <v>505</v>
      </c>
      <c r="B260" s="476"/>
      <c r="C260" s="211" t="s">
        <v>506</v>
      </c>
      <c r="D260" s="211" t="s">
        <v>506</v>
      </c>
      <c r="E260" s="258">
        <f>SUM(E258,E259)</f>
        <v>0</v>
      </c>
      <c r="F260" s="211" t="s">
        <v>506</v>
      </c>
    </row>
    <row r="261" spans="1:19" ht="12.75" x14ac:dyDescent="0.2">
      <c r="A261" s="133">
        <v>1</v>
      </c>
      <c r="B261" s="184"/>
      <c r="C261" s="133"/>
      <c r="D261" s="274"/>
      <c r="E261" s="256">
        <f>C261*D261</f>
        <v>0</v>
      </c>
      <c r="F261" s="294"/>
    </row>
    <row r="262" spans="1:19" ht="12.75" x14ac:dyDescent="0.2">
      <c r="A262" s="133">
        <v>2</v>
      </c>
      <c r="B262" s="184"/>
      <c r="C262" s="133"/>
      <c r="D262" s="274"/>
      <c r="E262" s="256">
        <f>C262*D262</f>
        <v>0</v>
      </c>
      <c r="F262" s="294"/>
    </row>
    <row r="263" spans="1:19" ht="12.75" x14ac:dyDescent="0.2">
      <c r="A263" s="471" t="s">
        <v>505</v>
      </c>
      <c r="B263" s="471"/>
      <c r="C263" s="296" t="s">
        <v>506</v>
      </c>
      <c r="D263" s="296" t="s">
        <v>506</v>
      </c>
      <c r="E263" s="259">
        <f>SUM(E261,E262)</f>
        <v>0</v>
      </c>
      <c r="F263" s="296" t="s">
        <v>506</v>
      </c>
    </row>
    <row r="264" spans="1:19" ht="12.75" x14ac:dyDescent="0.2">
      <c r="A264" s="472" t="s">
        <v>507</v>
      </c>
      <c r="B264" s="472"/>
      <c r="C264" s="292" t="s">
        <v>506</v>
      </c>
      <c r="D264" s="292" t="s">
        <v>506</v>
      </c>
      <c r="E264" s="260">
        <f>E257+E260+E263</f>
        <v>0</v>
      </c>
      <c r="F264" s="292" t="s">
        <v>209</v>
      </c>
    </row>
    <row r="267" spans="1:19" x14ac:dyDescent="0.25">
      <c r="B267" s="482" t="s">
        <v>537</v>
      </c>
      <c r="C267" s="482"/>
      <c r="D267" s="482"/>
      <c r="E267" s="482"/>
      <c r="F267" s="482"/>
    </row>
    <row r="269" spans="1:19" ht="51" x14ac:dyDescent="0.2">
      <c r="A269" s="142" t="s">
        <v>208</v>
      </c>
      <c r="B269" s="294" t="s">
        <v>0</v>
      </c>
      <c r="C269" s="294" t="s">
        <v>223</v>
      </c>
      <c r="D269" s="294" t="s">
        <v>552</v>
      </c>
      <c r="E269" s="294" t="s">
        <v>224</v>
      </c>
      <c r="F269" s="294" t="s">
        <v>553</v>
      </c>
      <c r="G269" s="294" t="s">
        <v>502</v>
      </c>
    </row>
    <row r="270" spans="1:19" ht="12.75" x14ac:dyDescent="0.2">
      <c r="A270" s="174">
        <v>1</v>
      </c>
      <c r="B270" s="136">
        <v>2</v>
      </c>
      <c r="C270" s="136">
        <v>3</v>
      </c>
      <c r="D270" s="136">
        <v>4</v>
      </c>
      <c r="E270" s="136">
        <v>5</v>
      </c>
      <c r="F270" s="136">
        <v>6</v>
      </c>
      <c r="G270" s="136">
        <v>7</v>
      </c>
    </row>
    <row r="271" spans="1:19" ht="15" customHeight="1" x14ac:dyDescent="0.2">
      <c r="A271" s="133"/>
      <c r="B271" s="231" t="s">
        <v>279</v>
      </c>
      <c r="C271" s="133">
        <v>245</v>
      </c>
      <c r="D271" s="274">
        <v>64.650000000000006</v>
      </c>
      <c r="E271" s="133">
        <v>1</v>
      </c>
      <c r="F271" s="256">
        <f>C271*D271*E271</f>
        <v>15839.25</v>
      </c>
      <c r="G271" s="294">
        <v>2</v>
      </c>
    </row>
    <row r="272" spans="1:19" ht="15.75" customHeight="1" x14ac:dyDescent="0.2">
      <c r="A272" s="133"/>
      <c r="B272" s="231" t="s">
        <v>237</v>
      </c>
      <c r="C272" s="133">
        <v>245</v>
      </c>
      <c r="D272" s="274">
        <v>56.33</v>
      </c>
      <c r="E272" s="133">
        <v>1</v>
      </c>
      <c r="F272" s="256">
        <f t="shared" ref="F272:F274" si="12">C272*D272*E272</f>
        <v>13800.85</v>
      </c>
      <c r="G272" s="294">
        <v>2</v>
      </c>
      <c r="R272" s="205"/>
      <c r="S272" s="205"/>
    </row>
    <row r="273" spans="1:19" ht="25.5" x14ac:dyDescent="0.2">
      <c r="A273" s="174">
        <v>1</v>
      </c>
      <c r="B273" s="232" t="s">
        <v>595</v>
      </c>
      <c r="C273" s="234" t="s">
        <v>209</v>
      </c>
      <c r="D273" s="234" t="s">
        <v>209</v>
      </c>
      <c r="E273" s="234" t="s">
        <v>209</v>
      </c>
      <c r="F273" s="264">
        <f>F271+F272</f>
        <v>29640.1</v>
      </c>
      <c r="G273" s="141" t="s">
        <v>209</v>
      </c>
      <c r="K273" s="205"/>
      <c r="L273" s="205"/>
      <c r="M273" s="205"/>
      <c r="N273" s="205"/>
      <c r="O273" s="205"/>
      <c r="P273" s="205"/>
      <c r="Q273" s="205"/>
      <c r="R273" s="205"/>
      <c r="S273" s="205"/>
    </row>
    <row r="274" spans="1:19" ht="15" customHeight="1" x14ac:dyDescent="0.2">
      <c r="A274" s="237"/>
      <c r="B274" s="231" t="s">
        <v>177</v>
      </c>
      <c r="C274" s="133">
        <v>5</v>
      </c>
      <c r="D274" s="274">
        <v>6000</v>
      </c>
      <c r="E274" s="133">
        <v>1</v>
      </c>
      <c r="F274" s="256">
        <f t="shared" si="12"/>
        <v>30000</v>
      </c>
      <c r="G274" s="294">
        <v>2</v>
      </c>
      <c r="K274" s="205"/>
      <c r="L274" s="205"/>
      <c r="M274" s="205"/>
      <c r="N274" s="205"/>
      <c r="O274" s="205"/>
      <c r="P274" s="205"/>
      <c r="Q274" s="205"/>
      <c r="R274" s="205"/>
      <c r="S274" s="205"/>
    </row>
    <row r="275" spans="1:19" ht="15" customHeight="1" x14ac:dyDescent="0.2">
      <c r="A275" s="133">
        <v>2</v>
      </c>
      <c r="B275" s="232" t="s">
        <v>241</v>
      </c>
      <c r="C275" s="234" t="s">
        <v>209</v>
      </c>
      <c r="D275" s="234" t="s">
        <v>209</v>
      </c>
      <c r="E275" s="234" t="s">
        <v>209</v>
      </c>
      <c r="F275" s="264">
        <f>F274</f>
        <v>30000</v>
      </c>
      <c r="G275" s="141" t="s">
        <v>209</v>
      </c>
      <c r="K275" s="205"/>
      <c r="L275" s="205"/>
      <c r="M275" s="205"/>
      <c r="N275" s="205"/>
      <c r="O275" s="205"/>
      <c r="P275" s="205"/>
      <c r="Q275" s="205"/>
      <c r="R275" s="205"/>
      <c r="S275" s="205"/>
    </row>
    <row r="276" spans="1:19" ht="15" x14ac:dyDescent="0.2">
      <c r="A276" s="234" t="s">
        <v>209</v>
      </c>
      <c r="B276" s="141">
        <v>244</v>
      </c>
      <c r="C276" s="234" t="s">
        <v>209</v>
      </c>
      <c r="D276" s="234" t="s">
        <v>209</v>
      </c>
      <c r="E276" s="234" t="s">
        <v>209</v>
      </c>
      <c r="F276" s="264">
        <f>F273+F275</f>
        <v>59640.1</v>
      </c>
      <c r="G276" s="141" t="s">
        <v>209</v>
      </c>
      <c r="K276" s="205"/>
      <c r="L276" s="205"/>
      <c r="M276" s="205"/>
      <c r="N276" s="205"/>
      <c r="O276" s="205"/>
      <c r="P276" s="205"/>
      <c r="Q276" s="205"/>
      <c r="R276" s="206"/>
      <c r="S276" s="205"/>
    </row>
    <row r="277" spans="1:19" ht="15.75" customHeight="1" x14ac:dyDescent="0.2">
      <c r="A277" s="133"/>
      <c r="B277" s="231" t="s">
        <v>236</v>
      </c>
      <c r="C277" s="234">
        <v>120</v>
      </c>
      <c r="D277" s="285">
        <v>2500</v>
      </c>
      <c r="E277" s="234">
        <v>1</v>
      </c>
      <c r="F277" s="256">
        <f>C277*D277*E277</f>
        <v>300000</v>
      </c>
      <c r="G277" s="141">
        <v>2</v>
      </c>
      <c r="K277" s="205"/>
      <c r="L277" s="205"/>
      <c r="M277" s="205"/>
      <c r="N277" s="205"/>
      <c r="O277" s="205"/>
      <c r="P277" s="205"/>
      <c r="Q277" s="205"/>
      <c r="R277" s="206"/>
      <c r="S277" s="205"/>
    </row>
    <row r="278" spans="1:19" ht="15.75" customHeight="1" x14ac:dyDescent="0.2">
      <c r="A278" s="133">
        <v>3</v>
      </c>
      <c r="B278" s="232" t="s">
        <v>238</v>
      </c>
      <c r="C278" s="234" t="s">
        <v>209</v>
      </c>
      <c r="D278" s="234" t="s">
        <v>209</v>
      </c>
      <c r="E278" s="234" t="s">
        <v>209</v>
      </c>
      <c r="F278" s="264">
        <f>F277</f>
        <v>300000</v>
      </c>
      <c r="G278" s="141"/>
      <c r="K278" s="205"/>
      <c r="L278" s="205"/>
      <c r="M278" s="205"/>
      <c r="N278" s="205"/>
      <c r="O278" s="205"/>
      <c r="P278" s="205"/>
      <c r="Q278" s="205"/>
      <c r="R278" s="206"/>
      <c r="S278" s="205"/>
    </row>
    <row r="279" spans="1:19" ht="15.75" customHeight="1" x14ac:dyDescent="0.2">
      <c r="A279" s="133"/>
      <c r="B279" s="231" t="s">
        <v>239</v>
      </c>
      <c r="C279" s="234">
        <v>7490</v>
      </c>
      <c r="D279" s="285">
        <v>8</v>
      </c>
      <c r="E279" s="234">
        <v>1</v>
      </c>
      <c r="F279" s="256">
        <f t="shared" ref="F279" si="13">C279*D279*E279</f>
        <v>59920</v>
      </c>
      <c r="G279" s="141">
        <v>2</v>
      </c>
      <c r="K279" s="205"/>
      <c r="L279" s="205"/>
      <c r="M279" s="205"/>
      <c r="N279" s="205"/>
      <c r="O279" s="205"/>
      <c r="P279" s="205"/>
      <c r="Q279" s="205"/>
      <c r="R279" s="206"/>
      <c r="S279" s="205"/>
    </row>
    <row r="280" spans="1:19" ht="15.75" customHeight="1" x14ac:dyDescent="0.2">
      <c r="A280" s="133">
        <v>4</v>
      </c>
      <c r="B280" s="232" t="s">
        <v>240</v>
      </c>
      <c r="C280" s="234" t="s">
        <v>209</v>
      </c>
      <c r="D280" s="234" t="s">
        <v>209</v>
      </c>
      <c r="E280" s="234" t="s">
        <v>209</v>
      </c>
      <c r="F280" s="264">
        <f>F279</f>
        <v>59920</v>
      </c>
      <c r="G280" s="141" t="s">
        <v>209</v>
      </c>
      <c r="K280" s="205"/>
      <c r="L280" s="205"/>
      <c r="M280" s="205"/>
      <c r="N280" s="205"/>
      <c r="O280" s="205"/>
      <c r="P280" s="205"/>
      <c r="Q280" s="205"/>
      <c r="R280" s="206"/>
      <c r="S280" s="205"/>
    </row>
    <row r="281" spans="1:19" x14ac:dyDescent="0.2">
      <c r="A281" s="234" t="s">
        <v>209</v>
      </c>
      <c r="B281" s="141">
        <v>247</v>
      </c>
      <c r="C281" s="234" t="s">
        <v>209</v>
      </c>
      <c r="D281" s="234" t="s">
        <v>209</v>
      </c>
      <c r="E281" s="234" t="s">
        <v>209</v>
      </c>
      <c r="F281" s="264">
        <f>F278+F280</f>
        <v>359920</v>
      </c>
      <c r="G281" s="141" t="s">
        <v>209</v>
      </c>
      <c r="K281" s="205"/>
      <c r="L281" s="205"/>
      <c r="M281" s="152"/>
      <c r="N281" s="137"/>
      <c r="O281" s="137"/>
      <c r="P281" s="137"/>
      <c r="Q281" s="137"/>
      <c r="R281" s="137"/>
      <c r="S281" s="137"/>
    </row>
    <row r="282" spans="1:19" x14ac:dyDescent="0.2">
      <c r="A282" s="525" t="s">
        <v>505</v>
      </c>
      <c r="B282" s="526"/>
      <c r="C282" s="281" t="s">
        <v>506</v>
      </c>
      <c r="D282" s="281" t="s">
        <v>506</v>
      </c>
      <c r="E282" s="281" t="s">
        <v>506</v>
      </c>
      <c r="F282" s="257">
        <f>F276+F281</f>
        <v>419560.1</v>
      </c>
      <c r="G282" s="215" t="s">
        <v>209</v>
      </c>
      <c r="K282" s="205"/>
      <c r="L282" s="205"/>
      <c r="M282" s="152"/>
      <c r="N282" s="207"/>
      <c r="O282" s="207"/>
      <c r="P282" s="206"/>
      <c r="Q282" s="206"/>
      <c r="R282" s="206"/>
      <c r="S282" s="137"/>
    </row>
    <row r="283" spans="1:19" x14ac:dyDescent="0.2">
      <c r="A283" s="133"/>
      <c r="B283" s="231" t="s">
        <v>279</v>
      </c>
      <c r="C283" s="174">
        <v>415</v>
      </c>
      <c r="D283" s="286">
        <v>64.650000000000006</v>
      </c>
      <c r="E283" s="133">
        <v>1</v>
      </c>
      <c r="F283" s="256">
        <f>C283*D283*E283</f>
        <v>26829.75</v>
      </c>
      <c r="G283" s="294">
        <v>4</v>
      </c>
      <c r="K283" s="205"/>
      <c r="L283" s="205"/>
      <c r="M283" s="152"/>
      <c r="N283" s="207"/>
      <c r="O283" s="207"/>
      <c r="P283" s="206"/>
      <c r="Q283" s="206"/>
      <c r="R283" s="206"/>
      <c r="S283" s="137"/>
    </row>
    <row r="284" spans="1:19" x14ac:dyDescent="0.2">
      <c r="A284" s="133"/>
      <c r="B284" s="231" t="s">
        <v>237</v>
      </c>
      <c r="C284" s="133">
        <v>415</v>
      </c>
      <c r="D284" s="274">
        <v>56.33</v>
      </c>
      <c r="E284" s="133">
        <v>1</v>
      </c>
      <c r="F284" s="256">
        <f t="shared" ref="F284:F286" si="14">C284*D284*E284</f>
        <v>23376.95</v>
      </c>
      <c r="G284" s="294">
        <v>4</v>
      </c>
      <c r="K284" s="205"/>
      <c r="L284" s="205"/>
      <c r="M284" s="152"/>
      <c r="N284" s="207"/>
      <c r="O284" s="207"/>
      <c r="P284" s="206"/>
      <c r="Q284" s="206"/>
      <c r="R284" s="206"/>
      <c r="S284" s="137"/>
    </row>
    <row r="285" spans="1:19" ht="25.5" x14ac:dyDescent="0.2">
      <c r="A285" s="174">
        <v>1</v>
      </c>
      <c r="B285" s="232" t="s">
        <v>595</v>
      </c>
      <c r="C285" s="234" t="s">
        <v>209</v>
      </c>
      <c r="D285" s="234" t="s">
        <v>209</v>
      </c>
      <c r="E285" s="234" t="s">
        <v>209</v>
      </c>
      <c r="F285" s="264">
        <f>F283+F284</f>
        <v>50206.7</v>
      </c>
      <c r="G285" s="141" t="s">
        <v>209</v>
      </c>
      <c r="K285" s="205"/>
      <c r="L285" s="205"/>
      <c r="M285" s="152"/>
      <c r="N285" s="207"/>
      <c r="O285" s="207"/>
      <c r="P285" s="206"/>
      <c r="Q285" s="206"/>
      <c r="R285" s="206"/>
      <c r="S285" s="137"/>
    </row>
    <row r="286" spans="1:19" x14ac:dyDescent="0.2">
      <c r="A286" s="237"/>
      <c r="B286" s="231" t="s">
        <v>177</v>
      </c>
      <c r="C286" s="133">
        <v>7</v>
      </c>
      <c r="D286" s="274">
        <v>6000</v>
      </c>
      <c r="E286" s="133">
        <v>1</v>
      </c>
      <c r="F286" s="256">
        <f t="shared" si="14"/>
        <v>42000</v>
      </c>
      <c r="G286" s="294">
        <v>4</v>
      </c>
      <c r="K286" s="205"/>
      <c r="L286" s="205"/>
      <c r="M286" s="152"/>
      <c r="N286" s="207"/>
      <c r="O286" s="207"/>
      <c r="P286" s="206"/>
      <c r="Q286" s="206"/>
      <c r="R286" s="206"/>
      <c r="S286" s="137"/>
    </row>
    <row r="287" spans="1:19" x14ac:dyDescent="0.2">
      <c r="A287" s="133">
        <v>2</v>
      </c>
      <c r="B287" s="232" t="s">
        <v>241</v>
      </c>
      <c r="C287" s="234" t="s">
        <v>209</v>
      </c>
      <c r="D287" s="234" t="s">
        <v>209</v>
      </c>
      <c r="E287" s="234" t="s">
        <v>209</v>
      </c>
      <c r="F287" s="264">
        <f>F286</f>
        <v>42000</v>
      </c>
      <c r="G287" s="141" t="s">
        <v>209</v>
      </c>
      <c r="K287" s="205"/>
      <c r="L287" s="205"/>
      <c r="M287" s="153"/>
      <c r="N287" s="208"/>
      <c r="O287" s="208"/>
      <c r="P287" s="208"/>
      <c r="Q287" s="208"/>
      <c r="R287" s="208"/>
      <c r="S287" s="154"/>
    </row>
    <row r="288" spans="1:19" x14ac:dyDescent="0.2">
      <c r="A288" s="234" t="s">
        <v>209</v>
      </c>
      <c r="B288" s="141">
        <v>244</v>
      </c>
      <c r="C288" s="234" t="s">
        <v>209</v>
      </c>
      <c r="D288" s="234" t="s">
        <v>209</v>
      </c>
      <c r="E288" s="234" t="s">
        <v>209</v>
      </c>
      <c r="F288" s="264">
        <f>F285+F287</f>
        <v>92206.7</v>
      </c>
      <c r="G288" s="141" t="s">
        <v>209</v>
      </c>
      <c r="K288" s="205"/>
      <c r="L288" s="205"/>
      <c r="M288" s="152"/>
      <c r="N288" s="208"/>
      <c r="O288" s="208"/>
      <c r="P288" s="208"/>
      <c r="Q288" s="208"/>
      <c r="R288" s="206"/>
      <c r="S288" s="154"/>
    </row>
    <row r="289" spans="1:19" x14ac:dyDescent="0.2">
      <c r="A289" s="133"/>
      <c r="B289" s="231" t="s">
        <v>236</v>
      </c>
      <c r="C289" s="234">
        <v>200</v>
      </c>
      <c r="D289" s="285">
        <v>2500</v>
      </c>
      <c r="E289" s="234">
        <v>1</v>
      </c>
      <c r="F289" s="256">
        <f>C289*D289*E289</f>
        <v>500000</v>
      </c>
      <c r="G289" s="141">
        <v>4</v>
      </c>
      <c r="K289" s="205"/>
      <c r="L289" s="205"/>
      <c r="M289" s="152"/>
      <c r="N289" s="208"/>
      <c r="O289" s="208"/>
      <c r="P289" s="208"/>
      <c r="Q289" s="208"/>
      <c r="R289" s="206"/>
      <c r="S289" s="154"/>
    </row>
    <row r="290" spans="1:19" x14ac:dyDescent="0.2">
      <c r="A290" s="133">
        <v>3</v>
      </c>
      <c r="B290" s="232" t="s">
        <v>238</v>
      </c>
      <c r="C290" s="234" t="s">
        <v>209</v>
      </c>
      <c r="D290" s="234" t="s">
        <v>209</v>
      </c>
      <c r="E290" s="234" t="s">
        <v>209</v>
      </c>
      <c r="F290" s="264">
        <f>F289</f>
        <v>500000</v>
      </c>
      <c r="G290" s="141" t="s">
        <v>209</v>
      </c>
      <c r="K290" s="205"/>
      <c r="L290" s="205"/>
      <c r="M290" s="152"/>
      <c r="N290" s="208"/>
      <c r="O290" s="208"/>
      <c r="P290" s="208"/>
      <c r="Q290" s="208"/>
      <c r="R290" s="206"/>
      <c r="S290" s="154"/>
    </row>
    <row r="291" spans="1:19" x14ac:dyDescent="0.2">
      <c r="A291" s="133"/>
      <c r="B291" s="231" t="s">
        <v>239</v>
      </c>
      <c r="C291" s="234">
        <v>17500</v>
      </c>
      <c r="D291" s="285">
        <v>8</v>
      </c>
      <c r="E291" s="234">
        <v>1</v>
      </c>
      <c r="F291" s="256">
        <f t="shared" ref="F291" si="15">C291*D291*E291</f>
        <v>140000</v>
      </c>
      <c r="G291" s="141">
        <v>4</v>
      </c>
      <c r="K291" s="205"/>
      <c r="L291" s="205"/>
      <c r="M291" s="152"/>
      <c r="N291" s="207"/>
      <c r="O291" s="206"/>
      <c r="P291" s="206"/>
      <c r="Q291" s="206"/>
      <c r="R291" s="206"/>
      <c r="S291" s="137"/>
    </row>
    <row r="292" spans="1:19" x14ac:dyDescent="0.2">
      <c r="A292" s="133">
        <v>4</v>
      </c>
      <c r="B292" s="232" t="s">
        <v>240</v>
      </c>
      <c r="C292" s="234" t="s">
        <v>209</v>
      </c>
      <c r="D292" s="234" t="s">
        <v>209</v>
      </c>
      <c r="E292" s="234" t="s">
        <v>209</v>
      </c>
      <c r="F292" s="264">
        <f>F291</f>
        <v>140000</v>
      </c>
      <c r="G292" s="141" t="s">
        <v>209</v>
      </c>
      <c r="K292" s="205"/>
      <c r="L292" s="205"/>
      <c r="M292" s="153"/>
      <c r="N292" s="208"/>
      <c r="O292" s="208"/>
      <c r="P292" s="208"/>
      <c r="Q292" s="208"/>
      <c r="R292" s="208"/>
      <c r="S292" s="137"/>
    </row>
    <row r="293" spans="1:19" ht="15" x14ac:dyDescent="0.2">
      <c r="A293" s="234" t="s">
        <v>209</v>
      </c>
      <c r="B293" s="141">
        <v>247</v>
      </c>
      <c r="C293" s="234" t="s">
        <v>209</v>
      </c>
      <c r="D293" s="234" t="s">
        <v>209</v>
      </c>
      <c r="E293" s="234" t="s">
        <v>209</v>
      </c>
      <c r="F293" s="264">
        <f>F290+F292</f>
        <v>640000</v>
      </c>
      <c r="G293" s="141" t="s">
        <v>209</v>
      </c>
      <c r="K293" s="205"/>
      <c r="L293" s="205"/>
      <c r="M293" s="205"/>
      <c r="N293" s="205"/>
      <c r="O293" s="205"/>
      <c r="P293" s="205"/>
      <c r="Q293" s="205"/>
      <c r="R293" s="206"/>
      <c r="S293" s="205"/>
    </row>
    <row r="294" spans="1:19" ht="12.75" customHeight="1" x14ac:dyDescent="0.2">
      <c r="A294" s="519" t="s">
        <v>505</v>
      </c>
      <c r="B294" s="520"/>
      <c r="C294" s="282" t="s">
        <v>506</v>
      </c>
      <c r="D294" s="282" t="s">
        <v>506</v>
      </c>
      <c r="E294" s="282" t="s">
        <v>506</v>
      </c>
      <c r="F294" s="258">
        <f>F288+F293</f>
        <v>732206.7</v>
      </c>
      <c r="G294" s="211" t="s">
        <v>209</v>
      </c>
      <c r="K294" s="205"/>
      <c r="L294" s="205"/>
      <c r="M294" s="205"/>
      <c r="N294" s="205"/>
      <c r="O294" s="205"/>
      <c r="P294" s="205"/>
      <c r="Q294" s="205"/>
      <c r="R294" s="205"/>
      <c r="S294" s="205"/>
    </row>
    <row r="295" spans="1:19" ht="15" customHeight="1" x14ac:dyDescent="0.2">
      <c r="A295" s="133"/>
      <c r="B295" s="231" t="s">
        <v>279</v>
      </c>
      <c r="C295" s="174"/>
      <c r="D295" s="286"/>
      <c r="E295" s="133"/>
      <c r="F295" s="256">
        <f>C295*D295*E295</f>
        <v>0</v>
      </c>
      <c r="G295" s="294"/>
      <c r="R295" s="205"/>
      <c r="S295" s="205"/>
    </row>
    <row r="296" spans="1:19" ht="15" customHeight="1" x14ac:dyDescent="0.2">
      <c r="A296" s="133"/>
      <c r="B296" s="231" t="s">
        <v>237</v>
      </c>
      <c r="C296" s="133"/>
      <c r="D296" s="274"/>
      <c r="E296" s="133"/>
      <c r="F296" s="256">
        <f t="shared" ref="F296:F298" si="16">C296*D296*E296</f>
        <v>0</v>
      </c>
      <c r="G296" s="294"/>
      <c r="R296" s="205"/>
      <c r="S296" s="205"/>
    </row>
    <row r="297" spans="1:19" ht="25.5" x14ac:dyDescent="0.2">
      <c r="A297" s="174">
        <v>1</v>
      </c>
      <c r="B297" s="232" t="s">
        <v>596</v>
      </c>
      <c r="C297" s="234" t="s">
        <v>209</v>
      </c>
      <c r="D297" s="234" t="s">
        <v>209</v>
      </c>
      <c r="E297" s="234" t="s">
        <v>209</v>
      </c>
      <c r="F297" s="264">
        <f>F295+F296</f>
        <v>0</v>
      </c>
      <c r="G297" s="141" t="s">
        <v>209</v>
      </c>
      <c r="R297" s="205"/>
      <c r="S297" s="205"/>
    </row>
    <row r="298" spans="1:19" ht="15" customHeight="1" x14ac:dyDescent="0.2">
      <c r="A298" s="237"/>
      <c r="B298" s="231" t="s">
        <v>177</v>
      </c>
      <c r="C298" s="133"/>
      <c r="D298" s="274"/>
      <c r="E298" s="133"/>
      <c r="F298" s="256">
        <f t="shared" si="16"/>
        <v>0</v>
      </c>
      <c r="G298" s="294"/>
      <c r="R298" s="205"/>
      <c r="S298" s="205"/>
    </row>
    <row r="299" spans="1:19" ht="15" customHeight="1" x14ac:dyDescent="0.2">
      <c r="A299" s="133">
        <v>2</v>
      </c>
      <c r="B299" s="232" t="s">
        <v>241</v>
      </c>
      <c r="C299" s="234" t="s">
        <v>209</v>
      </c>
      <c r="D299" s="234" t="s">
        <v>209</v>
      </c>
      <c r="E299" s="234" t="s">
        <v>209</v>
      </c>
      <c r="F299" s="264">
        <f>F298</f>
        <v>0</v>
      </c>
      <c r="G299" s="141" t="s">
        <v>209</v>
      </c>
      <c r="R299" s="205"/>
      <c r="S299" s="205"/>
    </row>
    <row r="300" spans="1:19" ht="12.75" x14ac:dyDescent="0.2">
      <c r="A300" s="234" t="s">
        <v>209</v>
      </c>
      <c r="B300" s="141">
        <v>244</v>
      </c>
      <c r="C300" s="234" t="s">
        <v>209</v>
      </c>
      <c r="D300" s="234" t="s">
        <v>209</v>
      </c>
      <c r="E300" s="234" t="s">
        <v>209</v>
      </c>
      <c r="F300" s="264">
        <f>F297+F299</f>
        <v>0</v>
      </c>
      <c r="G300" s="141" t="s">
        <v>209</v>
      </c>
      <c r="R300" s="205"/>
      <c r="S300" s="205"/>
    </row>
    <row r="301" spans="1:19" ht="15" customHeight="1" x14ac:dyDescent="0.2">
      <c r="A301" s="133"/>
      <c r="B301" s="231" t="s">
        <v>236</v>
      </c>
      <c r="C301" s="234"/>
      <c r="D301" s="285"/>
      <c r="E301" s="234"/>
      <c r="F301" s="256">
        <f>C301*D301*E301</f>
        <v>0</v>
      </c>
      <c r="G301" s="141"/>
      <c r="R301" s="205"/>
      <c r="S301" s="205"/>
    </row>
    <row r="302" spans="1:19" ht="14.25" customHeight="1" x14ac:dyDescent="0.2">
      <c r="A302" s="133">
        <v>3</v>
      </c>
      <c r="B302" s="232" t="s">
        <v>238</v>
      </c>
      <c r="C302" s="234" t="s">
        <v>209</v>
      </c>
      <c r="D302" s="234" t="s">
        <v>209</v>
      </c>
      <c r="E302" s="234" t="s">
        <v>209</v>
      </c>
      <c r="F302" s="264">
        <f>F301</f>
        <v>0</v>
      </c>
      <c r="G302" s="141" t="s">
        <v>209</v>
      </c>
      <c r="R302" s="205"/>
      <c r="S302" s="205"/>
    </row>
    <row r="303" spans="1:19" ht="15" customHeight="1" x14ac:dyDescent="0.2">
      <c r="A303" s="133"/>
      <c r="B303" s="231" t="s">
        <v>239</v>
      </c>
      <c r="C303" s="234"/>
      <c r="D303" s="285"/>
      <c r="E303" s="234"/>
      <c r="F303" s="256">
        <f t="shared" ref="F303" si="17">C303*D303*E303</f>
        <v>0</v>
      </c>
      <c r="G303" s="141"/>
      <c r="R303" s="205"/>
      <c r="S303" s="205"/>
    </row>
    <row r="304" spans="1:19" ht="15" customHeight="1" x14ac:dyDescent="0.2">
      <c r="A304" s="133">
        <v>4</v>
      </c>
      <c r="B304" s="232" t="s">
        <v>240</v>
      </c>
      <c r="C304" s="234" t="s">
        <v>209</v>
      </c>
      <c r="D304" s="234" t="s">
        <v>209</v>
      </c>
      <c r="E304" s="234" t="s">
        <v>209</v>
      </c>
      <c r="F304" s="264">
        <f>F303</f>
        <v>0</v>
      </c>
      <c r="G304" s="141" t="s">
        <v>209</v>
      </c>
      <c r="R304" s="205"/>
      <c r="S304" s="205"/>
    </row>
    <row r="305" spans="1:7" ht="12.75" x14ac:dyDescent="0.2">
      <c r="A305" s="234" t="s">
        <v>209</v>
      </c>
      <c r="B305" s="141">
        <v>247</v>
      </c>
      <c r="C305" s="234" t="s">
        <v>209</v>
      </c>
      <c r="D305" s="234" t="s">
        <v>209</v>
      </c>
      <c r="E305" s="234" t="s">
        <v>209</v>
      </c>
      <c r="F305" s="264">
        <f>F302+F304</f>
        <v>0</v>
      </c>
      <c r="G305" s="141" t="s">
        <v>209</v>
      </c>
    </row>
    <row r="306" spans="1:7" ht="12.75" customHeight="1" x14ac:dyDescent="0.2">
      <c r="A306" s="521" t="s">
        <v>505</v>
      </c>
      <c r="B306" s="522"/>
      <c r="C306" s="283" t="s">
        <v>506</v>
      </c>
      <c r="D306" s="283" t="s">
        <v>506</v>
      </c>
      <c r="E306" s="283" t="s">
        <v>506</v>
      </c>
      <c r="F306" s="259">
        <f>F300+F305</f>
        <v>0</v>
      </c>
      <c r="G306" s="296" t="s">
        <v>209</v>
      </c>
    </row>
    <row r="307" spans="1:7" ht="12.75" x14ac:dyDescent="0.2">
      <c r="A307" s="472" t="s">
        <v>507</v>
      </c>
      <c r="B307" s="472"/>
      <c r="C307" s="284" t="s">
        <v>506</v>
      </c>
      <c r="D307" s="284" t="s">
        <v>506</v>
      </c>
      <c r="E307" s="284" t="s">
        <v>506</v>
      </c>
      <c r="F307" s="260">
        <f>F282+F294+F306</f>
        <v>1151766.8</v>
      </c>
      <c r="G307" s="292" t="s">
        <v>209</v>
      </c>
    </row>
    <row r="310" spans="1:7" x14ac:dyDescent="0.25">
      <c r="B310" s="482" t="s">
        <v>538</v>
      </c>
      <c r="C310" s="482"/>
      <c r="D310" s="482"/>
      <c r="E310" s="482"/>
      <c r="F310" s="482"/>
      <c r="G310" s="482"/>
    </row>
    <row r="312" spans="1:7" ht="51" x14ac:dyDescent="0.2">
      <c r="A312" s="142" t="s">
        <v>208</v>
      </c>
      <c r="B312" s="294" t="s">
        <v>0</v>
      </c>
      <c r="C312" s="294" t="s">
        <v>225</v>
      </c>
      <c r="D312" s="294" t="s">
        <v>226</v>
      </c>
      <c r="E312" s="294" t="s">
        <v>539</v>
      </c>
      <c r="F312" s="294" t="s">
        <v>502</v>
      </c>
    </row>
    <row r="313" spans="1:7" ht="12.75" x14ac:dyDescent="0.2">
      <c r="A313" s="133">
        <v>1</v>
      </c>
      <c r="B313" s="126">
        <v>2</v>
      </c>
      <c r="C313" s="126">
        <v>3</v>
      </c>
      <c r="D313" s="126">
        <v>4</v>
      </c>
      <c r="E313" s="126">
        <v>5</v>
      </c>
      <c r="F313" s="126">
        <v>6</v>
      </c>
    </row>
    <row r="314" spans="1:7" ht="12.75" x14ac:dyDescent="0.2">
      <c r="A314" s="133">
        <v>1</v>
      </c>
      <c r="B314" s="184" t="s">
        <v>582</v>
      </c>
      <c r="C314" s="133">
        <v>6</v>
      </c>
      <c r="D314" s="274">
        <v>6166</v>
      </c>
      <c r="E314" s="274">
        <f>C314*D314</f>
        <v>36996</v>
      </c>
      <c r="F314" s="294">
        <v>2</v>
      </c>
    </row>
    <row r="315" spans="1:7" ht="12.75" x14ac:dyDescent="0.2">
      <c r="A315" s="133">
        <v>2</v>
      </c>
      <c r="B315" s="231" t="s">
        <v>318</v>
      </c>
      <c r="C315" s="133">
        <v>1</v>
      </c>
      <c r="D315" s="274">
        <v>50000</v>
      </c>
      <c r="E315" s="274">
        <f>C315*D315</f>
        <v>50000</v>
      </c>
      <c r="F315" s="294">
        <v>2</v>
      </c>
    </row>
    <row r="316" spans="1:7" ht="12.75" x14ac:dyDescent="0.2">
      <c r="A316" s="475" t="s">
        <v>505</v>
      </c>
      <c r="B316" s="475"/>
      <c r="C316" s="281" t="s">
        <v>506</v>
      </c>
      <c r="D316" s="275" t="s">
        <v>506</v>
      </c>
      <c r="E316" s="275">
        <f>SUM(E314,E315)</f>
        <v>86996</v>
      </c>
      <c r="F316" s="215" t="s">
        <v>506</v>
      </c>
    </row>
    <row r="317" spans="1:7" ht="12.75" x14ac:dyDescent="0.2">
      <c r="A317" s="133">
        <v>1</v>
      </c>
      <c r="B317" s="184" t="s">
        <v>582</v>
      </c>
      <c r="C317" s="133">
        <v>2</v>
      </c>
      <c r="D317" s="274">
        <v>735000</v>
      </c>
      <c r="E317" s="274">
        <f>C317*D317</f>
        <v>1470000</v>
      </c>
      <c r="F317" s="294">
        <v>4</v>
      </c>
    </row>
    <row r="318" spans="1:7" ht="12.75" x14ac:dyDescent="0.2">
      <c r="A318" s="133">
        <v>2</v>
      </c>
      <c r="B318" s="231" t="s">
        <v>318</v>
      </c>
      <c r="C318" s="133"/>
      <c r="D318" s="274"/>
      <c r="E318" s="274">
        <f>C318*D318</f>
        <v>0</v>
      </c>
      <c r="F318" s="294"/>
    </row>
    <row r="319" spans="1:7" ht="12.75" x14ac:dyDescent="0.2">
      <c r="A319" s="476" t="s">
        <v>505</v>
      </c>
      <c r="B319" s="476"/>
      <c r="C319" s="282" t="s">
        <v>506</v>
      </c>
      <c r="D319" s="276" t="s">
        <v>506</v>
      </c>
      <c r="E319" s="276">
        <f>SUM(E317,E318)</f>
        <v>1470000</v>
      </c>
      <c r="F319" s="211" t="s">
        <v>506</v>
      </c>
    </row>
    <row r="320" spans="1:7" ht="12.75" x14ac:dyDescent="0.2">
      <c r="A320" s="133">
        <v>1</v>
      </c>
      <c r="B320" s="184" t="s">
        <v>582</v>
      </c>
      <c r="C320" s="133"/>
      <c r="D320" s="274"/>
      <c r="E320" s="274">
        <f>C320*D320</f>
        <v>0</v>
      </c>
      <c r="F320" s="294"/>
    </row>
    <row r="321" spans="1:7" ht="12.75" x14ac:dyDescent="0.2">
      <c r="A321" s="133">
        <v>2</v>
      </c>
      <c r="B321" s="231" t="s">
        <v>318</v>
      </c>
      <c r="C321" s="133"/>
      <c r="D321" s="274"/>
      <c r="E321" s="274">
        <f>C321*D321</f>
        <v>0</v>
      </c>
      <c r="F321" s="294"/>
    </row>
    <row r="322" spans="1:7" ht="12.75" x14ac:dyDescent="0.2">
      <c r="A322" s="471" t="s">
        <v>505</v>
      </c>
      <c r="B322" s="471"/>
      <c r="C322" s="283" t="s">
        <v>506</v>
      </c>
      <c r="D322" s="277" t="s">
        <v>506</v>
      </c>
      <c r="E322" s="277">
        <f>SUM(E320:E321)</f>
        <v>0</v>
      </c>
      <c r="F322" s="296" t="s">
        <v>506</v>
      </c>
    </row>
    <row r="323" spans="1:7" ht="12.75" x14ac:dyDescent="0.2">
      <c r="A323" s="472" t="s">
        <v>507</v>
      </c>
      <c r="B323" s="472"/>
      <c r="C323" s="284" t="s">
        <v>506</v>
      </c>
      <c r="D323" s="278" t="s">
        <v>506</v>
      </c>
      <c r="E323" s="278" t="s">
        <v>506</v>
      </c>
      <c r="F323" s="292" t="s">
        <v>209</v>
      </c>
    </row>
    <row r="326" spans="1:7" x14ac:dyDescent="0.2">
      <c r="B326" s="480" t="s">
        <v>540</v>
      </c>
      <c r="C326" s="474"/>
      <c r="D326" s="474"/>
      <c r="E326" s="474"/>
      <c r="F326" s="474"/>
      <c r="G326" s="474"/>
    </row>
    <row r="328" spans="1:7" ht="51" x14ac:dyDescent="0.2">
      <c r="A328" s="142" t="s">
        <v>208</v>
      </c>
      <c r="B328" s="294" t="s">
        <v>210</v>
      </c>
      <c r="C328" s="294" t="s">
        <v>227</v>
      </c>
      <c r="D328" s="294" t="s">
        <v>228</v>
      </c>
      <c r="E328" s="294" t="s">
        <v>229</v>
      </c>
      <c r="F328" s="294" t="s">
        <v>502</v>
      </c>
    </row>
    <row r="329" spans="1:7" ht="12.75" x14ac:dyDescent="0.2">
      <c r="A329" s="174">
        <v>1</v>
      </c>
      <c r="B329" s="134">
        <v>2</v>
      </c>
      <c r="C329" s="134">
        <v>3</v>
      </c>
      <c r="D329" s="134">
        <v>4</v>
      </c>
      <c r="E329" s="134">
        <v>5</v>
      </c>
      <c r="F329" s="134">
        <v>6</v>
      </c>
    </row>
    <row r="330" spans="1:7" ht="25.5" x14ac:dyDescent="0.2">
      <c r="A330" s="133">
        <v>1</v>
      </c>
      <c r="B330" s="184" t="s">
        <v>622</v>
      </c>
      <c r="C330" s="184" t="s">
        <v>625</v>
      </c>
      <c r="D330" s="133">
        <v>12</v>
      </c>
      <c r="E330" s="256">
        <v>354211.89</v>
      </c>
      <c r="F330" s="294">
        <v>2</v>
      </c>
    </row>
    <row r="331" spans="1:7" ht="25.5" x14ac:dyDescent="0.2">
      <c r="A331" s="133">
        <v>2</v>
      </c>
      <c r="B331" s="184" t="s">
        <v>626</v>
      </c>
      <c r="C331" s="184" t="s">
        <v>625</v>
      </c>
      <c r="D331" s="133">
        <v>1</v>
      </c>
      <c r="E331" s="256">
        <v>270000</v>
      </c>
      <c r="F331" s="294">
        <v>2</v>
      </c>
    </row>
    <row r="332" spans="1:7" ht="12.75" x14ac:dyDescent="0.2">
      <c r="A332" s="133">
        <v>3</v>
      </c>
      <c r="B332" s="184"/>
      <c r="C332" s="184"/>
      <c r="D332" s="133"/>
      <c r="E332" s="256"/>
      <c r="F332" s="294"/>
    </row>
    <row r="333" spans="1:7" ht="12.75" x14ac:dyDescent="0.2">
      <c r="A333" s="133">
        <v>4</v>
      </c>
      <c r="B333" s="184"/>
      <c r="C333" s="184"/>
      <c r="D333" s="133"/>
      <c r="E333" s="256"/>
      <c r="F333" s="294"/>
    </row>
    <row r="334" spans="1:7" ht="12.75" x14ac:dyDescent="0.2">
      <c r="A334" s="133">
        <v>5</v>
      </c>
      <c r="B334" s="184"/>
      <c r="C334" s="184"/>
      <c r="D334" s="133"/>
      <c r="E334" s="256"/>
      <c r="F334" s="294"/>
    </row>
    <row r="335" spans="1:7" ht="12.75" x14ac:dyDescent="0.2">
      <c r="A335" s="133">
        <v>6</v>
      </c>
      <c r="B335" s="184"/>
      <c r="C335" s="184"/>
      <c r="D335" s="133"/>
      <c r="E335" s="256"/>
      <c r="F335" s="294"/>
    </row>
    <row r="336" spans="1:7" ht="12.75" x14ac:dyDescent="0.2">
      <c r="A336" s="475" t="s">
        <v>505</v>
      </c>
      <c r="B336" s="475"/>
      <c r="C336" s="215" t="s">
        <v>506</v>
      </c>
      <c r="D336" s="281" t="s">
        <v>506</v>
      </c>
      <c r="E336" s="257">
        <f>SUM(E330:E335)</f>
        <v>624211.89</v>
      </c>
      <c r="F336" s="215" t="s">
        <v>506</v>
      </c>
    </row>
    <row r="337" spans="1:6" ht="25.5" x14ac:dyDescent="0.2">
      <c r="A337" s="133">
        <v>1</v>
      </c>
      <c r="B337" s="184" t="s">
        <v>622</v>
      </c>
      <c r="C337" s="294" t="s">
        <v>625</v>
      </c>
      <c r="D337" s="133">
        <v>12</v>
      </c>
      <c r="E337" s="256">
        <v>942962.34</v>
      </c>
      <c r="F337" s="294">
        <v>4</v>
      </c>
    </row>
    <row r="338" spans="1:6" ht="25.5" x14ac:dyDescent="0.2">
      <c r="A338" s="133">
        <v>2</v>
      </c>
      <c r="B338" s="184" t="s">
        <v>626</v>
      </c>
      <c r="C338" s="294" t="s">
        <v>625</v>
      </c>
      <c r="D338" s="133">
        <v>1</v>
      </c>
      <c r="E338" s="256">
        <v>433600</v>
      </c>
      <c r="F338" s="294">
        <v>4</v>
      </c>
    </row>
    <row r="339" spans="1:6" ht="12.75" x14ac:dyDescent="0.2">
      <c r="A339" s="133">
        <v>3</v>
      </c>
      <c r="B339" s="184"/>
      <c r="C339" s="294"/>
      <c r="D339" s="133"/>
      <c r="E339" s="256"/>
      <c r="F339" s="294"/>
    </row>
    <row r="340" spans="1:6" ht="12.75" x14ac:dyDescent="0.2">
      <c r="A340" s="133">
        <v>4</v>
      </c>
      <c r="B340" s="184"/>
      <c r="C340" s="294"/>
      <c r="D340" s="133"/>
      <c r="E340" s="256"/>
      <c r="F340" s="294"/>
    </row>
    <row r="341" spans="1:6" ht="12.75" x14ac:dyDescent="0.2">
      <c r="A341" s="133">
        <v>5</v>
      </c>
      <c r="B341" s="184"/>
      <c r="C341" s="184"/>
      <c r="D341" s="133"/>
      <c r="E341" s="256"/>
      <c r="F341" s="294"/>
    </row>
    <row r="342" spans="1:6" ht="12.75" x14ac:dyDescent="0.2">
      <c r="A342" s="133">
        <v>6</v>
      </c>
      <c r="B342" s="184"/>
      <c r="C342" s="184"/>
      <c r="D342" s="133"/>
      <c r="E342" s="256"/>
      <c r="F342" s="294"/>
    </row>
    <row r="343" spans="1:6" ht="12.75" x14ac:dyDescent="0.2">
      <c r="A343" s="476" t="s">
        <v>505</v>
      </c>
      <c r="B343" s="476"/>
      <c r="C343" s="211" t="s">
        <v>506</v>
      </c>
      <c r="D343" s="282" t="s">
        <v>506</v>
      </c>
      <c r="E343" s="258">
        <f>SUM(E337:E342)</f>
        <v>1376562.34</v>
      </c>
      <c r="F343" s="211" t="s">
        <v>506</v>
      </c>
    </row>
    <row r="344" spans="1:6" ht="12.75" x14ac:dyDescent="0.2">
      <c r="A344" s="133">
        <v>1</v>
      </c>
      <c r="B344" s="184"/>
      <c r="C344" s="294"/>
      <c r="D344" s="133"/>
      <c r="E344" s="256"/>
      <c r="F344" s="294"/>
    </row>
    <row r="345" spans="1:6" ht="12.75" x14ac:dyDescent="0.2">
      <c r="A345" s="133">
        <v>2</v>
      </c>
      <c r="B345" s="184"/>
      <c r="C345" s="294"/>
      <c r="D345" s="133"/>
      <c r="E345" s="256"/>
      <c r="F345" s="294"/>
    </row>
    <row r="346" spans="1:6" ht="12.75" x14ac:dyDescent="0.2">
      <c r="A346" s="133">
        <v>3</v>
      </c>
      <c r="B346" s="184"/>
      <c r="C346" s="294"/>
      <c r="D346" s="133"/>
      <c r="E346" s="256"/>
      <c r="F346" s="294"/>
    </row>
    <row r="347" spans="1:6" ht="12.75" x14ac:dyDescent="0.2">
      <c r="A347" s="133">
        <v>4</v>
      </c>
      <c r="B347" s="184"/>
      <c r="C347" s="294"/>
      <c r="D347" s="133"/>
      <c r="E347" s="256"/>
      <c r="F347" s="294"/>
    </row>
    <row r="348" spans="1:6" ht="12.75" x14ac:dyDescent="0.2">
      <c r="A348" s="133">
        <v>5</v>
      </c>
      <c r="B348" s="184"/>
      <c r="C348" s="184"/>
      <c r="D348" s="133"/>
      <c r="E348" s="256"/>
      <c r="F348" s="294"/>
    </row>
    <row r="349" spans="1:6" ht="12.75" x14ac:dyDescent="0.2">
      <c r="A349" s="133">
        <v>6</v>
      </c>
      <c r="B349" s="184"/>
      <c r="C349" s="184"/>
      <c r="D349" s="133"/>
      <c r="E349" s="256"/>
      <c r="F349" s="294"/>
    </row>
    <row r="350" spans="1:6" ht="12.75" x14ac:dyDescent="0.2">
      <c r="A350" s="471" t="s">
        <v>505</v>
      </c>
      <c r="B350" s="471"/>
      <c r="C350" s="296" t="s">
        <v>506</v>
      </c>
      <c r="D350" s="283" t="s">
        <v>506</v>
      </c>
      <c r="E350" s="259">
        <f>SUM(E344:E349)</f>
        <v>0</v>
      </c>
      <c r="F350" s="296" t="s">
        <v>506</v>
      </c>
    </row>
    <row r="351" spans="1:6" ht="12.75" x14ac:dyDescent="0.2">
      <c r="A351" s="472" t="s">
        <v>541</v>
      </c>
      <c r="B351" s="472"/>
      <c r="C351" s="292" t="s">
        <v>506</v>
      </c>
      <c r="D351" s="284" t="s">
        <v>506</v>
      </c>
      <c r="E351" s="260">
        <f>E336+E343+E350</f>
        <v>2000774.23</v>
      </c>
      <c r="F351" s="292" t="s">
        <v>209</v>
      </c>
    </row>
    <row r="354" spans="1:6" x14ac:dyDescent="0.2">
      <c r="B354" s="474" t="s">
        <v>542</v>
      </c>
      <c r="C354" s="474"/>
      <c r="D354" s="474"/>
      <c r="E354" s="474"/>
      <c r="F354" s="474"/>
    </row>
    <row r="356" spans="1:6" ht="51" x14ac:dyDescent="0.2">
      <c r="A356" s="294" t="s">
        <v>208</v>
      </c>
      <c r="B356" s="294" t="s">
        <v>0</v>
      </c>
      <c r="C356" s="294" t="s">
        <v>230</v>
      </c>
      <c r="D356" s="294" t="s">
        <v>231</v>
      </c>
      <c r="E356" s="294" t="s">
        <v>502</v>
      </c>
    </row>
    <row r="357" spans="1:6" ht="12.75" x14ac:dyDescent="0.2">
      <c r="A357" s="294">
        <v>1</v>
      </c>
      <c r="B357" s="294">
        <v>2</v>
      </c>
      <c r="C357" s="294">
        <v>3</v>
      </c>
      <c r="D357" s="294">
        <v>4</v>
      </c>
      <c r="E357" s="294">
        <v>5</v>
      </c>
    </row>
    <row r="358" spans="1:6" ht="12.75" x14ac:dyDescent="0.2">
      <c r="A358" s="133">
        <v>1</v>
      </c>
      <c r="B358" s="184" t="s">
        <v>622</v>
      </c>
      <c r="C358" s="133">
        <v>5</v>
      </c>
      <c r="D358" s="256">
        <v>752789.21</v>
      </c>
      <c r="E358" s="294">
        <v>2</v>
      </c>
    </row>
    <row r="359" spans="1:6" ht="12.75" x14ac:dyDescent="0.2">
      <c r="A359" s="133">
        <v>2</v>
      </c>
      <c r="B359" s="184" t="s">
        <v>631</v>
      </c>
      <c r="C359" s="133">
        <v>1</v>
      </c>
      <c r="D359" s="256">
        <v>35152.980000000003</v>
      </c>
      <c r="E359" s="294">
        <v>2</v>
      </c>
    </row>
    <row r="360" spans="1:6" ht="12.75" x14ac:dyDescent="0.2">
      <c r="A360" s="133">
        <v>3</v>
      </c>
      <c r="B360" s="184"/>
      <c r="C360" s="133"/>
      <c r="D360" s="256"/>
      <c r="E360" s="294"/>
    </row>
    <row r="361" spans="1:6" ht="12.75" x14ac:dyDescent="0.2">
      <c r="A361" s="133">
        <v>4</v>
      </c>
      <c r="B361" s="184"/>
      <c r="C361" s="133"/>
      <c r="D361" s="256"/>
      <c r="E361" s="294"/>
    </row>
    <row r="362" spans="1:6" ht="12.75" x14ac:dyDescent="0.2">
      <c r="A362" s="133">
        <v>5</v>
      </c>
      <c r="B362" s="184"/>
      <c r="C362" s="273"/>
      <c r="D362" s="256"/>
      <c r="E362" s="294"/>
    </row>
    <row r="363" spans="1:6" ht="12.75" x14ac:dyDescent="0.2">
      <c r="A363" s="133">
        <v>6</v>
      </c>
      <c r="B363" s="184"/>
      <c r="C363" s="273"/>
      <c r="D363" s="256"/>
      <c r="E363" s="294"/>
    </row>
    <row r="364" spans="1:6" ht="12.75" x14ac:dyDescent="0.2">
      <c r="A364" s="475" t="s">
        <v>505</v>
      </c>
      <c r="B364" s="475"/>
      <c r="C364" s="281" t="s">
        <v>506</v>
      </c>
      <c r="D364" s="257">
        <f>SUM(D358:D363)</f>
        <v>787942.19</v>
      </c>
      <c r="E364" s="215" t="s">
        <v>506</v>
      </c>
    </row>
    <row r="365" spans="1:6" ht="12.75" x14ac:dyDescent="0.2">
      <c r="A365" s="133">
        <v>1</v>
      </c>
      <c r="B365" s="184" t="s">
        <v>622</v>
      </c>
      <c r="C365" s="133">
        <v>7</v>
      </c>
      <c r="D365" s="256">
        <v>1808641.79</v>
      </c>
      <c r="E365" s="294">
        <v>4</v>
      </c>
    </row>
    <row r="366" spans="1:6" ht="12.75" x14ac:dyDescent="0.2">
      <c r="A366" s="133">
        <v>2</v>
      </c>
      <c r="B366" s="184" t="s">
        <v>632</v>
      </c>
      <c r="C366" s="133">
        <v>1</v>
      </c>
      <c r="D366" s="256">
        <v>579923.44999999995</v>
      </c>
      <c r="E366" s="294">
        <v>4</v>
      </c>
    </row>
    <row r="367" spans="1:6" ht="12.75" x14ac:dyDescent="0.2">
      <c r="A367" s="133">
        <v>3</v>
      </c>
      <c r="B367" s="184"/>
      <c r="C367" s="133"/>
      <c r="D367" s="256"/>
      <c r="E367" s="294"/>
    </row>
    <row r="368" spans="1:6" ht="12.75" x14ac:dyDescent="0.2">
      <c r="A368" s="133">
        <v>4</v>
      </c>
      <c r="B368" s="184"/>
      <c r="C368" s="133"/>
      <c r="D368" s="256"/>
      <c r="E368" s="294"/>
    </row>
    <row r="369" spans="1:7" ht="12.75" x14ac:dyDescent="0.2">
      <c r="A369" s="133">
        <v>5</v>
      </c>
      <c r="B369" s="184"/>
      <c r="C369" s="273"/>
      <c r="D369" s="256"/>
      <c r="E369" s="294"/>
    </row>
    <row r="370" spans="1:7" ht="12.75" x14ac:dyDescent="0.2">
      <c r="A370" s="133">
        <v>6</v>
      </c>
      <c r="B370" s="184"/>
      <c r="C370" s="273"/>
      <c r="D370" s="256"/>
      <c r="E370" s="294"/>
    </row>
    <row r="371" spans="1:7" ht="12.75" x14ac:dyDescent="0.2">
      <c r="A371" s="476" t="s">
        <v>505</v>
      </c>
      <c r="B371" s="476"/>
      <c r="C371" s="282" t="s">
        <v>506</v>
      </c>
      <c r="D371" s="258">
        <f>SUM(D365:D370)</f>
        <v>2388565.2400000002</v>
      </c>
      <c r="E371" s="211" t="s">
        <v>506</v>
      </c>
    </row>
    <row r="372" spans="1:7" ht="12.75" x14ac:dyDescent="0.2">
      <c r="A372" s="133">
        <v>1</v>
      </c>
      <c r="B372" s="184"/>
      <c r="C372" s="133"/>
      <c r="D372" s="256"/>
      <c r="E372" s="294"/>
    </row>
    <row r="373" spans="1:7" ht="12.75" x14ac:dyDescent="0.2">
      <c r="A373" s="133">
        <v>2</v>
      </c>
      <c r="B373" s="184"/>
      <c r="C373" s="133"/>
      <c r="D373" s="256"/>
      <c r="E373" s="294"/>
    </row>
    <row r="374" spans="1:7" ht="12.75" x14ac:dyDescent="0.2">
      <c r="A374" s="133">
        <v>3</v>
      </c>
      <c r="B374" s="184"/>
      <c r="C374" s="133"/>
      <c r="D374" s="256"/>
      <c r="E374" s="294"/>
    </row>
    <row r="375" spans="1:7" ht="12.75" x14ac:dyDescent="0.2">
      <c r="A375" s="133">
        <v>4</v>
      </c>
      <c r="B375" s="184"/>
      <c r="C375" s="133"/>
      <c r="D375" s="256"/>
      <c r="E375" s="294"/>
    </row>
    <row r="376" spans="1:7" ht="12.75" x14ac:dyDescent="0.2">
      <c r="A376" s="133">
        <v>5</v>
      </c>
      <c r="B376" s="184"/>
      <c r="C376" s="273"/>
      <c r="D376" s="256"/>
      <c r="E376" s="294"/>
    </row>
    <row r="377" spans="1:7" ht="12.75" x14ac:dyDescent="0.2">
      <c r="A377" s="133">
        <v>6</v>
      </c>
      <c r="B377" s="184"/>
      <c r="C377" s="273"/>
      <c r="D377" s="256"/>
      <c r="E377" s="294"/>
    </row>
    <row r="378" spans="1:7" ht="12.75" x14ac:dyDescent="0.2">
      <c r="A378" s="471" t="s">
        <v>505</v>
      </c>
      <c r="B378" s="471"/>
      <c r="C378" s="283" t="s">
        <v>506</v>
      </c>
      <c r="D378" s="259">
        <f>SUM(D372:D377)</f>
        <v>0</v>
      </c>
      <c r="E378" s="296" t="s">
        <v>506</v>
      </c>
    </row>
    <row r="379" spans="1:7" ht="12.75" x14ac:dyDescent="0.2">
      <c r="A379" s="472" t="s">
        <v>541</v>
      </c>
      <c r="B379" s="472"/>
      <c r="C379" s="284" t="s">
        <v>506</v>
      </c>
      <c r="D379" s="260">
        <f>D364+D371+D378</f>
        <v>3176507.43</v>
      </c>
      <c r="E379" s="292" t="s">
        <v>209</v>
      </c>
    </row>
    <row r="382" spans="1:7" x14ac:dyDescent="0.2">
      <c r="B382" s="477" t="s">
        <v>543</v>
      </c>
      <c r="C382" s="477"/>
      <c r="D382" s="477"/>
      <c r="E382" s="477"/>
      <c r="F382" s="477"/>
      <c r="G382" s="477"/>
    </row>
    <row r="384" spans="1:7" ht="51" x14ac:dyDescent="0.2">
      <c r="A384" s="294" t="s">
        <v>208</v>
      </c>
      <c r="B384" s="294" t="s">
        <v>210</v>
      </c>
      <c r="C384" s="294" t="s">
        <v>225</v>
      </c>
      <c r="D384" s="294" t="s">
        <v>232</v>
      </c>
      <c r="E384" s="294" t="s">
        <v>544</v>
      </c>
      <c r="F384" s="294" t="s">
        <v>502</v>
      </c>
    </row>
    <row r="385" spans="1:6" ht="12.75" x14ac:dyDescent="0.2">
      <c r="A385" s="126">
        <v>1</v>
      </c>
      <c r="B385" s="126">
        <v>2</v>
      </c>
      <c r="C385" s="126">
        <v>3</v>
      </c>
      <c r="D385" s="133">
        <v>4</v>
      </c>
      <c r="E385" s="133">
        <v>5</v>
      </c>
      <c r="F385" s="126">
        <v>6</v>
      </c>
    </row>
    <row r="386" spans="1:6" ht="25.5" x14ac:dyDescent="0.2">
      <c r="A386" s="133">
        <v>1</v>
      </c>
      <c r="B386" s="54" t="s">
        <v>183</v>
      </c>
      <c r="C386" s="133">
        <v>1</v>
      </c>
      <c r="D386" s="274">
        <v>50000</v>
      </c>
      <c r="E386" s="274">
        <f>C386*D386</f>
        <v>50000</v>
      </c>
      <c r="F386" s="294">
        <v>2</v>
      </c>
    </row>
    <row r="387" spans="1:6" ht="25.5" x14ac:dyDescent="0.2">
      <c r="A387" s="234">
        <v>310</v>
      </c>
      <c r="B387" s="233" t="s">
        <v>583</v>
      </c>
      <c r="C387" s="234" t="s">
        <v>209</v>
      </c>
      <c r="D387" s="285" t="s">
        <v>209</v>
      </c>
      <c r="E387" s="285">
        <f>E386</f>
        <v>50000</v>
      </c>
      <c r="F387" s="141" t="s">
        <v>209</v>
      </c>
    </row>
    <row r="388" spans="1:6" ht="53.25" customHeight="1" x14ac:dyDescent="0.2">
      <c r="A388" s="178">
        <v>2</v>
      </c>
      <c r="B388" s="54" t="s">
        <v>184</v>
      </c>
      <c r="C388" s="287"/>
      <c r="D388" s="274"/>
      <c r="E388" s="274">
        <f t="shared" ref="E388:E390" si="18">C388*D388</f>
        <v>0</v>
      </c>
      <c r="F388" s="294"/>
    </row>
    <row r="389" spans="1:6" ht="53.25" customHeight="1" x14ac:dyDescent="0.2">
      <c r="A389" s="179">
        <v>341</v>
      </c>
      <c r="B389" s="233" t="s">
        <v>242</v>
      </c>
      <c r="C389" s="234" t="s">
        <v>209</v>
      </c>
      <c r="D389" s="285" t="s">
        <v>209</v>
      </c>
      <c r="E389" s="285">
        <f>E388</f>
        <v>0</v>
      </c>
      <c r="F389" s="141" t="s">
        <v>209</v>
      </c>
    </row>
    <row r="390" spans="1:6" ht="29.25" customHeight="1" x14ac:dyDescent="0.2">
      <c r="A390" s="178">
        <v>3</v>
      </c>
      <c r="B390" s="54" t="s">
        <v>185</v>
      </c>
      <c r="C390" s="287"/>
      <c r="D390" s="274"/>
      <c r="E390" s="274">
        <f t="shared" si="18"/>
        <v>0</v>
      </c>
      <c r="F390" s="294"/>
    </row>
    <row r="391" spans="1:6" ht="27" customHeight="1" x14ac:dyDescent="0.2">
      <c r="A391" s="179">
        <v>342</v>
      </c>
      <c r="B391" s="233" t="s">
        <v>243</v>
      </c>
      <c r="C391" s="234" t="s">
        <v>209</v>
      </c>
      <c r="D391" s="285" t="s">
        <v>209</v>
      </c>
      <c r="E391" s="285">
        <f>E390</f>
        <v>0</v>
      </c>
      <c r="F391" s="141" t="s">
        <v>209</v>
      </c>
    </row>
    <row r="392" spans="1:6" ht="26.25" customHeight="1" x14ac:dyDescent="0.2">
      <c r="A392" s="178">
        <v>4</v>
      </c>
      <c r="B392" s="54" t="s">
        <v>584</v>
      </c>
      <c r="C392" s="287"/>
      <c r="D392" s="274"/>
      <c r="E392" s="274">
        <f>C392*D392</f>
        <v>0</v>
      </c>
      <c r="F392" s="294"/>
    </row>
    <row r="393" spans="1:6" ht="30.75" customHeight="1" x14ac:dyDescent="0.2">
      <c r="A393" s="179">
        <v>343</v>
      </c>
      <c r="B393" s="233" t="s">
        <v>244</v>
      </c>
      <c r="C393" s="234" t="s">
        <v>209</v>
      </c>
      <c r="D393" s="285" t="s">
        <v>209</v>
      </c>
      <c r="E393" s="285">
        <f>E392</f>
        <v>0</v>
      </c>
      <c r="F393" s="141" t="s">
        <v>209</v>
      </c>
    </row>
    <row r="394" spans="1:6" ht="25.5" customHeight="1" x14ac:dyDescent="0.2">
      <c r="A394" s="178">
        <v>5</v>
      </c>
      <c r="B394" s="54" t="s">
        <v>187</v>
      </c>
      <c r="C394" s="287"/>
      <c r="D394" s="274"/>
      <c r="E394" s="274">
        <f t="shared" ref="E394:E396" si="19">C394*D394</f>
        <v>0</v>
      </c>
      <c r="F394" s="294"/>
    </row>
    <row r="395" spans="1:6" ht="31.5" customHeight="1" x14ac:dyDescent="0.2">
      <c r="A395" s="179">
        <v>344</v>
      </c>
      <c r="B395" s="233" t="s">
        <v>245</v>
      </c>
      <c r="C395" s="234" t="s">
        <v>209</v>
      </c>
      <c r="D395" s="285" t="s">
        <v>209</v>
      </c>
      <c r="E395" s="285">
        <f>E394</f>
        <v>0</v>
      </c>
      <c r="F395" s="141" t="s">
        <v>209</v>
      </c>
    </row>
    <row r="396" spans="1:6" ht="26.25" customHeight="1" x14ac:dyDescent="0.2">
      <c r="A396" s="178">
        <v>6</v>
      </c>
      <c r="B396" s="54" t="s">
        <v>188</v>
      </c>
      <c r="C396" s="287"/>
      <c r="D396" s="274"/>
      <c r="E396" s="274">
        <f t="shared" si="19"/>
        <v>0</v>
      </c>
      <c r="F396" s="294"/>
    </row>
    <row r="397" spans="1:6" ht="27.75" customHeight="1" x14ac:dyDescent="0.2">
      <c r="A397" s="179">
        <v>345</v>
      </c>
      <c r="B397" s="233" t="s">
        <v>246</v>
      </c>
      <c r="C397" s="234" t="s">
        <v>209</v>
      </c>
      <c r="D397" s="285" t="s">
        <v>209</v>
      </c>
      <c r="E397" s="285">
        <f>E396</f>
        <v>0</v>
      </c>
      <c r="F397" s="141" t="s">
        <v>209</v>
      </c>
    </row>
    <row r="398" spans="1:6" ht="27.75" customHeight="1" x14ac:dyDescent="0.2">
      <c r="A398" s="178">
        <v>7</v>
      </c>
      <c r="B398" s="54" t="s">
        <v>189</v>
      </c>
      <c r="C398" s="287">
        <v>100</v>
      </c>
      <c r="D398" s="274">
        <v>1000</v>
      </c>
      <c r="E398" s="274">
        <f t="shared" ref="E398" si="20">C398*D398</f>
        <v>100000</v>
      </c>
      <c r="F398" s="294">
        <v>2</v>
      </c>
    </row>
    <row r="399" spans="1:6" ht="27" customHeight="1" x14ac:dyDescent="0.2">
      <c r="A399" s="179">
        <v>346</v>
      </c>
      <c r="B399" s="233" t="s">
        <v>247</v>
      </c>
      <c r="C399" s="234" t="s">
        <v>209</v>
      </c>
      <c r="D399" s="285" t="s">
        <v>209</v>
      </c>
      <c r="E399" s="285">
        <f>E398</f>
        <v>100000</v>
      </c>
      <c r="F399" s="141" t="s">
        <v>209</v>
      </c>
    </row>
    <row r="400" spans="1:6" ht="42" customHeight="1" x14ac:dyDescent="0.2">
      <c r="A400" s="178">
        <v>8</v>
      </c>
      <c r="B400" s="54" t="s">
        <v>190</v>
      </c>
      <c r="C400" s="287">
        <v>1</v>
      </c>
      <c r="D400" s="274">
        <v>25000</v>
      </c>
      <c r="E400" s="274">
        <f t="shared" ref="E400" si="21">C400*D400</f>
        <v>25000</v>
      </c>
      <c r="F400" s="294">
        <v>2</v>
      </c>
    </row>
    <row r="401" spans="1:6" ht="39.75" customHeight="1" x14ac:dyDescent="0.2">
      <c r="A401" s="179">
        <v>349</v>
      </c>
      <c r="B401" s="233" t="s">
        <v>248</v>
      </c>
      <c r="C401" s="234" t="s">
        <v>209</v>
      </c>
      <c r="D401" s="285" t="s">
        <v>209</v>
      </c>
      <c r="E401" s="285">
        <f>E400</f>
        <v>25000</v>
      </c>
      <c r="F401" s="141" t="s">
        <v>209</v>
      </c>
    </row>
    <row r="402" spans="1:6" ht="12.75" customHeight="1" x14ac:dyDescent="0.2">
      <c r="A402" s="478" t="s">
        <v>505</v>
      </c>
      <c r="B402" s="479"/>
      <c r="C402" s="281" t="s">
        <v>506</v>
      </c>
      <c r="D402" s="275" t="s">
        <v>506</v>
      </c>
      <c r="E402" s="275">
        <f>E387+E389+E391+E393+E395+E397+E399+E401</f>
        <v>175000</v>
      </c>
      <c r="F402" s="215" t="s">
        <v>506</v>
      </c>
    </row>
    <row r="403" spans="1:6" ht="25.5" x14ac:dyDescent="0.2">
      <c r="A403" s="133">
        <v>1</v>
      </c>
      <c r="B403" s="54" t="s">
        <v>183</v>
      </c>
      <c r="C403" s="133">
        <v>2</v>
      </c>
      <c r="D403" s="274">
        <v>400000</v>
      </c>
      <c r="E403" s="274">
        <f>C403*D403</f>
        <v>800000</v>
      </c>
      <c r="F403" s="294">
        <v>4</v>
      </c>
    </row>
    <row r="404" spans="1:6" ht="25.5" x14ac:dyDescent="0.2">
      <c r="A404" s="234">
        <v>310</v>
      </c>
      <c r="B404" s="233" t="s">
        <v>583</v>
      </c>
      <c r="C404" s="234" t="s">
        <v>209</v>
      </c>
      <c r="D404" s="285" t="s">
        <v>209</v>
      </c>
      <c r="E404" s="285">
        <f>E403</f>
        <v>800000</v>
      </c>
      <c r="F404" s="141" t="s">
        <v>209</v>
      </c>
    </row>
    <row r="405" spans="1:6" ht="53.25" customHeight="1" x14ac:dyDescent="0.2">
      <c r="A405" s="178">
        <v>2</v>
      </c>
      <c r="B405" s="54" t="s">
        <v>184</v>
      </c>
      <c r="C405" s="287"/>
      <c r="D405" s="274"/>
      <c r="E405" s="274">
        <f t="shared" ref="E405" si="22">C405*D405</f>
        <v>0</v>
      </c>
      <c r="F405" s="294"/>
    </row>
    <row r="406" spans="1:6" ht="53.25" customHeight="1" x14ac:dyDescent="0.2">
      <c r="A406" s="179">
        <v>341</v>
      </c>
      <c r="B406" s="233" t="s">
        <v>242</v>
      </c>
      <c r="C406" s="234" t="s">
        <v>209</v>
      </c>
      <c r="D406" s="285" t="s">
        <v>209</v>
      </c>
      <c r="E406" s="285">
        <f>E405</f>
        <v>0</v>
      </c>
      <c r="F406" s="141" t="s">
        <v>209</v>
      </c>
    </row>
    <row r="407" spans="1:6" ht="29.25" customHeight="1" x14ac:dyDescent="0.2">
      <c r="A407" s="178">
        <v>3</v>
      </c>
      <c r="B407" s="54" t="s">
        <v>185</v>
      </c>
      <c r="C407" s="287"/>
      <c r="D407" s="274"/>
      <c r="E407" s="274">
        <f t="shared" ref="E407" si="23">C407*D407</f>
        <v>0</v>
      </c>
      <c r="F407" s="294"/>
    </row>
    <row r="408" spans="1:6" ht="27" customHeight="1" x14ac:dyDescent="0.2">
      <c r="A408" s="179">
        <v>342</v>
      </c>
      <c r="B408" s="233" t="s">
        <v>243</v>
      </c>
      <c r="C408" s="234" t="s">
        <v>209</v>
      </c>
      <c r="D408" s="285" t="s">
        <v>209</v>
      </c>
      <c r="E408" s="285">
        <f>E407</f>
        <v>0</v>
      </c>
      <c r="F408" s="141" t="s">
        <v>209</v>
      </c>
    </row>
    <row r="409" spans="1:6" ht="26.25" customHeight="1" x14ac:dyDescent="0.2">
      <c r="A409" s="178">
        <v>4</v>
      </c>
      <c r="B409" s="54" t="s">
        <v>584</v>
      </c>
      <c r="C409" s="287"/>
      <c r="D409" s="274"/>
      <c r="E409" s="274">
        <f>C409*D409</f>
        <v>0</v>
      </c>
      <c r="F409" s="294"/>
    </row>
    <row r="410" spans="1:6" ht="30.75" customHeight="1" x14ac:dyDescent="0.2">
      <c r="A410" s="179">
        <v>343</v>
      </c>
      <c r="B410" s="233" t="s">
        <v>244</v>
      </c>
      <c r="C410" s="234" t="s">
        <v>209</v>
      </c>
      <c r="D410" s="285" t="s">
        <v>209</v>
      </c>
      <c r="E410" s="285">
        <f>E409</f>
        <v>0</v>
      </c>
      <c r="F410" s="141" t="s">
        <v>209</v>
      </c>
    </row>
    <row r="411" spans="1:6" ht="25.5" customHeight="1" x14ac:dyDescent="0.2">
      <c r="A411" s="178">
        <v>5</v>
      </c>
      <c r="B411" s="54" t="s">
        <v>187</v>
      </c>
      <c r="C411" s="287"/>
      <c r="D411" s="274"/>
      <c r="E411" s="274">
        <f t="shared" ref="E411" si="24">C411*D411</f>
        <v>0</v>
      </c>
      <c r="F411" s="294"/>
    </row>
    <row r="412" spans="1:6" ht="31.5" customHeight="1" x14ac:dyDescent="0.2">
      <c r="A412" s="179">
        <v>344</v>
      </c>
      <c r="B412" s="233" t="s">
        <v>245</v>
      </c>
      <c r="C412" s="234" t="s">
        <v>209</v>
      </c>
      <c r="D412" s="285" t="s">
        <v>209</v>
      </c>
      <c r="E412" s="285">
        <f>E411</f>
        <v>0</v>
      </c>
      <c r="F412" s="141" t="s">
        <v>209</v>
      </c>
    </row>
    <row r="413" spans="1:6" ht="26.25" customHeight="1" x14ac:dyDescent="0.2">
      <c r="A413" s="178">
        <v>6</v>
      </c>
      <c r="B413" s="54" t="s">
        <v>188</v>
      </c>
      <c r="C413" s="287"/>
      <c r="D413" s="274"/>
      <c r="E413" s="274">
        <f t="shared" ref="E413" si="25">C413*D413</f>
        <v>0</v>
      </c>
      <c r="F413" s="294"/>
    </row>
    <row r="414" spans="1:6" ht="27.75" customHeight="1" x14ac:dyDescent="0.2">
      <c r="A414" s="179">
        <v>345</v>
      </c>
      <c r="B414" s="233" t="s">
        <v>246</v>
      </c>
      <c r="C414" s="234" t="s">
        <v>209</v>
      </c>
      <c r="D414" s="285" t="s">
        <v>209</v>
      </c>
      <c r="E414" s="285">
        <f>E413</f>
        <v>0</v>
      </c>
      <c r="F414" s="141" t="s">
        <v>209</v>
      </c>
    </row>
    <row r="415" spans="1:6" ht="27.75" customHeight="1" x14ac:dyDescent="0.2">
      <c r="A415" s="178">
        <v>7</v>
      </c>
      <c r="B415" s="54" t="s">
        <v>189</v>
      </c>
      <c r="C415" s="287">
        <v>400</v>
      </c>
      <c r="D415" s="274">
        <v>1000</v>
      </c>
      <c r="E415" s="274">
        <f t="shared" ref="E415" si="26">C415*D415</f>
        <v>400000</v>
      </c>
      <c r="F415" s="294">
        <v>4</v>
      </c>
    </row>
    <row r="416" spans="1:6" ht="27" customHeight="1" x14ac:dyDescent="0.2">
      <c r="A416" s="179">
        <v>346</v>
      </c>
      <c r="B416" s="233" t="s">
        <v>247</v>
      </c>
      <c r="C416" s="234" t="s">
        <v>209</v>
      </c>
      <c r="D416" s="285" t="s">
        <v>209</v>
      </c>
      <c r="E416" s="285">
        <f>E415</f>
        <v>400000</v>
      </c>
      <c r="F416" s="141" t="s">
        <v>209</v>
      </c>
    </row>
    <row r="417" spans="1:6" ht="42" customHeight="1" x14ac:dyDescent="0.2">
      <c r="A417" s="178">
        <v>8</v>
      </c>
      <c r="B417" s="54" t="s">
        <v>190</v>
      </c>
      <c r="C417" s="287"/>
      <c r="D417" s="274"/>
      <c r="E417" s="274">
        <f t="shared" ref="E417" si="27">C417*D417</f>
        <v>0</v>
      </c>
      <c r="F417" s="294"/>
    </row>
    <row r="418" spans="1:6" ht="39.75" customHeight="1" x14ac:dyDescent="0.2">
      <c r="A418" s="179">
        <v>349</v>
      </c>
      <c r="B418" s="233" t="s">
        <v>248</v>
      </c>
      <c r="C418" s="234" t="s">
        <v>209</v>
      </c>
      <c r="D418" s="285" t="s">
        <v>209</v>
      </c>
      <c r="E418" s="285">
        <f>E417</f>
        <v>0</v>
      </c>
      <c r="F418" s="141" t="s">
        <v>209</v>
      </c>
    </row>
    <row r="419" spans="1:6" ht="15.75" customHeight="1" x14ac:dyDescent="0.2">
      <c r="A419" s="469" t="s">
        <v>505</v>
      </c>
      <c r="B419" s="470"/>
      <c r="C419" s="282" t="s">
        <v>506</v>
      </c>
      <c r="D419" s="276" t="s">
        <v>506</v>
      </c>
      <c r="E419" s="276">
        <f>E404+E406+E408+E410+E412+E414+E416+E418</f>
        <v>1200000</v>
      </c>
      <c r="F419" s="211" t="s">
        <v>506</v>
      </c>
    </row>
    <row r="420" spans="1:6" ht="25.5" x14ac:dyDescent="0.2">
      <c r="A420" s="133">
        <v>1</v>
      </c>
      <c r="B420" s="54" t="s">
        <v>183</v>
      </c>
      <c r="C420" s="133"/>
      <c r="D420" s="274"/>
      <c r="E420" s="274">
        <f>C420*D420</f>
        <v>0</v>
      </c>
      <c r="F420" s="294"/>
    </row>
    <row r="421" spans="1:6" ht="25.5" x14ac:dyDescent="0.2">
      <c r="A421" s="234">
        <v>310</v>
      </c>
      <c r="B421" s="233" t="s">
        <v>583</v>
      </c>
      <c r="C421" s="234" t="s">
        <v>209</v>
      </c>
      <c r="D421" s="285" t="s">
        <v>209</v>
      </c>
      <c r="E421" s="285">
        <f>E420</f>
        <v>0</v>
      </c>
      <c r="F421" s="141" t="s">
        <v>209</v>
      </c>
    </row>
    <row r="422" spans="1:6" ht="53.25" customHeight="1" x14ac:dyDescent="0.2">
      <c r="A422" s="178">
        <v>2</v>
      </c>
      <c r="B422" s="54" t="s">
        <v>184</v>
      </c>
      <c r="C422" s="287"/>
      <c r="D422" s="274"/>
      <c r="E422" s="274">
        <f t="shared" ref="E422" si="28">C422*D422</f>
        <v>0</v>
      </c>
      <c r="F422" s="294"/>
    </row>
    <row r="423" spans="1:6" ht="53.25" customHeight="1" x14ac:dyDescent="0.2">
      <c r="A423" s="179">
        <v>341</v>
      </c>
      <c r="B423" s="233" t="s">
        <v>242</v>
      </c>
      <c r="C423" s="234" t="s">
        <v>209</v>
      </c>
      <c r="D423" s="285" t="s">
        <v>209</v>
      </c>
      <c r="E423" s="285">
        <f>E422</f>
        <v>0</v>
      </c>
      <c r="F423" s="141" t="s">
        <v>209</v>
      </c>
    </row>
    <row r="424" spans="1:6" ht="29.25" customHeight="1" x14ac:dyDescent="0.2">
      <c r="A424" s="178">
        <v>3</v>
      </c>
      <c r="B424" s="54" t="s">
        <v>185</v>
      </c>
      <c r="C424" s="287"/>
      <c r="D424" s="274"/>
      <c r="E424" s="274">
        <f t="shared" ref="E424" si="29">C424*D424</f>
        <v>0</v>
      </c>
      <c r="F424" s="294"/>
    </row>
    <row r="425" spans="1:6" ht="27" customHeight="1" x14ac:dyDescent="0.2">
      <c r="A425" s="179">
        <v>342</v>
      </c>
      <c r="B425" s="233" t="s">
        <v>243</v>
      </c>
      <c r="C425" s="234" t="s">
        <v>209</v>
      </c>
      <c r="D425" s="285" t="s">
        <v>209</v>
      </c>
      <c r="E425" s="285">
        <f>E424</f>
        <v>0</v>
      </c>
      <c r="F425" s="141" t="s">
        <v>209</v>
      </c>
    </row>
    <row r="426" spans="1:6" ht="26.25" customHeight="1" x14ac:dyDescent="0.2">
      <c r="A426" s="178">
        <v>4</v>
      </c>
      <c r="B426" s="54" t="s">
        <v>584</v>
      </c>
      <c r="C426" s="287"/>
      <c r="D426" s="274"/>
      <c r="E426" s="274">
        <f>C426*D426</f>
        <v>0</v>
      </c>
      <c r="F426" s="294"/>
    </row>
    <row r="427" spans="1:6" ht="30.75" customHeight="1" x14ac:dyDescent="0.2">
      <c r="A427" s="179">
        <v>343</v>
      </c>
      <c r="B427" s="233" t="s">
        <v>244</v>
      </c>
      <c r="C427" s="234" t="s">
        <v>209</v>
      </c>
      <c r="D427" s="285" t="s">
        <v>209</v>
      </c>
      <c r="E427" s="285">
        <f>E426</f>
        <v>0</v>
      </c>
      <c r="F427" s="141" t="s">
        <v>209</v>
      </c>
    </row>
    <row r="428" spans="1:6" ht="25.5" customHeight="1" x14ac:dyDescent="0.2">
      <c r="A428" s="178">
        <v>5</v>
      </c>
      <c r="B428" s="54" t="s">
        <v>187</v>
      </c>
      <c r="C428" s="287"/>
      <c r="D428" s="274"/>
      <c r="E428" s="274">
        <f t="shared" ref="E428" si="30">C428*D428</f>
        <v>0</v>
      </c>
      <c r="F428" s="294"/>
    </row>
    <row r="429" spans="1:6" ht="31.5" customHeight="1" x14ac:dyDescent="0.2">
      <c r="A429" s="179">
        <v>344</v>
      </c>
      <c r="B429" s="233" t="s">
        <v>245</v>
      </c>
      <c r="C429" s="234" t="s">
        <v>209</v>
      </c>
      <c r="D429" s="285" t="s">
        <v>209</v>
      </c>
      <c r="E429" s="285">
        <f>E428</f>
        <v>0</v>
      </c>
      <c r="F429" s="141" t="s">
        <v>209</v>
      </c>
    </row>
    <row r="430" spans="1:6" ht="26.25" customHeight="1" x14ac:dyDescent="0.2">
      <c r="A430" s="178">
        <v>6</v>
      </c>
      <c r="B430" s="54" t="s">
        <v>188</v>
      </c>
      <c r="C430" s="287"/>
      <c r="D430" s="274"/>
      <c r="E430" s="274">
        <f t="shared" ref="E430" si="31">C430*D430</f>
        <v>0</v>
      </c>
      <c r="F430" s="294"/>
    </row>
    <row r="431" spans="1:6" ht="27.75" customHeight="1" x14ac:dyDescent="0.2">
      <c r="A431" s="179">
        <v>345</v>
      </c>
      <c r="B431" s="233" t="s">
        <v>246</v>
      </c>
      <c r="C431" s="234" t="s">
        <v>209</v>
      </c>
      <c r="D431" s="285" t="s">
        <v>209</v>
      </c>
      <c r="E431" s="285">
        <f>E430</f>
        <v>0</v>
      </c>
      <c r="F431" s="141" t="s">
        <v>209</v>
      </c>
    </row>
    <row r="432" spans="1:6" ht="27.75" customHeight="1" x14ac:dyDescent="0.2">
      <c r="A432" s="178">
        <v>7</v>
      </c>
      <c r="B432" s="54" t="s">
        <v>189</v>
      </c>
      <c r="C432" s="287"/>
      <c r="D432" s="274"/>
      <c r="E432" s="274">
        <f t="shared" ref="E432" si="32">C432*D432</f>
        <v>0</v>
      </c>
      <c r="F432" s="294"/>
    </row>
    <row r="433" spans="1:10" ht="27" customHeight="1" x14ac:dyDescent="0.2">
      <c r="A433" s="179">
        <v>346</v>
      </c>
      <c r="B433" s="233" t="s">
        <v>247</v>
      </c>
      <c r="C433" s="234" t="s">
        <v>209</v>
      </c>
      <c r="D433" s="285" t="s">
        <v>209</v>
      </c>
      <c r="E433" s="285">
        <f>E432</f>
        <v>0</v>
      </c>
      <c r="F433" s="141" t="s">
        <v>209</v>
      </c>
    </row>
    <row r="434" spans="1:10" ht="42" customHeight="1" x14ac:dyDescent="0.2">
      <c r="A434" s="178">
        <v>8</v>
      </c>
      <c r="B434" s="54" t="s">
        <v>190</v>
      </c>
      <c r="C434" s="287">
        <v>1</v>
      </c>
      <c r="D434" s="274">
        <v>136192.70000000001</v>
      </c>
      <c r="E434" s="274">
        <f>C434*D434</f>
        <v>136192.70000000001</v>
      </c>
      <c r="F434" s="294">
        <v>5</v>
      </c>
    </row>
    <row r="435" spans="1:10" ht="39.75" customHeight="1" x14ac:dyDescent="0.2">
      <c r="A435" s="179">
        <v>349</v>
      </c>
      <c r="B435" s="233" t="s">
        <v>248</v>
      </c>
      <c r="C435" s="234" t="s">
        <v>209</v>
      </c>
      <c r="D435" s="285" t="s">
        <v>209</v>
      </c>
      <c r="E435" s="285">
        <f>E434</f>
        <v>136192.70000000001</v>
      </c>
      <c r="F435" s="141" t="s">
        <v>209</v>
      </c>
    </row>
    <row r="436" spans="1:10" ht="12.75" x14ac:dyDescent="0.2">
      <c r="A436" s="471" t="s">
        <v>505</v>
      </c>
      <c r="B436" s="471"/>
      <c r="C436" s="283" t="s">
        <v>506</v>
      </c>
      <c r="D436" s="277" t="s">
        <v>506</v>
      </c>
      <c r="E436" s="277">
        <f>E421+E423+E425+E427+E429+E431+E433+E435</f>
        <v>136192.70000000001</v>
      </c>
      <c r="F436" s="296" t="s">
        <v>506</v>
      </c>
    </row>
    <row r="437" spans="1:10" ht="12.75" x14ac:dyDescent="0.2">
      <c r="A437" s="472" t="s">
        <v>541</v>
      </c>
      <c r="B437" s="472"/>
      <c r="C437" s="284" t="s">
        <v>506</v>
      </c>
      <c r="D437" s="278" t="s">
        <v>506</v>
      </c>
      <c r="E437" s="278">
        <f>E402+E419+E436</f>
        <v>1511192.7</v>
      </c>
      <c r="F437" s="292" t="s">
        <v>209</v>
      </c>
    </row>
    <row r="439" spans="1:10" x14ac:dyDescent="0.2">
      <c r="A439" s="138" t="s">
        <v>579</v>
      </c>
      <c r="B439" s="230"/>
      <c r="C439" s="230"/>
      <c r="D439" s="193"/>
      <c r="E439" s="193"/>
      <c r="F439" s="193"/>
      <c r="G439" s="230"/>
      <c r="H439" s="209"/>
    </row>
    <row r="440" spans="1:10" ht="25.5" customHeight="1" x14ac:dyDescent="0.2">
      <c r="A440" s="527" t="s">
        <v>580</v>
      </c>
      <c r="B440" s="527"/>
      <c r="C440" s="527"/>
      <c r="D440" s="527"/>
      <c r="E440" s="527"/>
      <c r="F440" s="527"/>
      <c r="G440" s="527"/>
      <c r="H440" s="527"/>
      <c r="I440" s="527"/>
      <c r="J440" s="527"/>
    </row>
    <row r="441" spans="1:10" ht="25.5" customHeight="1" x14ac:dyDescent="0.2">
      <c r="A441" s="527" t="s">
        <v>581</v>
      </c>
      <c r="B441" s="527"/>
      <c r="C441" s="527"/>
      <c r="D441" s="527"/>
      <c r="E441" s="527"/>
      <c r="F441" s="527"/>
      <c r="G441" s="527"/>
      <c r="H441" s="527"/>
      <c r="I441" s="527"/>
      <c r="J441" s="527"/>
    </row>
    <row r="442" spans="1:10" x14ac:dyDescent="0.2">
      <c r="A442" s="229"/>
      <c r="B442" s="230"/>
      <c r="C442" s="230"/>
      <c r="D442" s="193"/>
      <c r="E442" s="193"/>
      <c r="F442" s="193"/>
      <c r="G442" s="230"/>
      <c r="H442" s="209"/>
    </row>
    <row r="443" spans="1:10" x14ac:dyDescent="0.25">
      <c r="B443" s="151"/>
      <c r="C443" s="151"/>
      <c r="D443" s="151"/>
      <c r="E443" s="151"/>
      <c r="F443" s="151"/>
      <c r="G443" s="226" t="s">
        <v>574</v>
      </c>
      <c r="H443" s="265">
        <f>I24+F63+F86+D115+E157+E177+E197+E216+F240+E257+F282+E316+E336+D364+E402+I26</f>
        <v>5000000</v>
      </c>
      <c r="I443" s="209"/>
    </row>
    <row r="444" spans="1:10" x14ac:dyDescent="0.25">
      <c r="B444" s="151"/>
      <c r="C444" s="151"/>
      <c r="D444" s="151"/>
      <c r="E444" s="151"/>
      <c r="F444" s="151"/>
      <c r="G444" s="225" t="s">
        <v>551</v>
      </c>
      <c r="H444" s="266">
        <f>I36+F69+F90+D129+E160+E200+E221+F244+E260+F294+E319+E343+D371+E419+I38+E182</f>
        <v>35930018.240000002</v>
      </c>
    </row>
    <row r="445" spans="1:10" x14ac:dyDescent="0.25">
      <c r="G445" s="220" t="s">
        <v>573</v>
      </c>
      <c r="H445" s="267">
        <f>I50+F75+F94+D143+E163+E186+E203+E226+F248+E263+F306+E322+E350+D378+E436</f>
        <v>1103292.7</v>
      </c>
    </row>
  </sheetData>
  <mergeCells count="155">
    <mergeCell ref="B2:H2"/>
    <mergeCell ref="C4:G4"/>
    <mergeCell ref="C5:G5"/>
    <mergeCell ref="D7:F7"/>
    <mergeCell ref="B9:F9"/>
    <mergeCell ref="B10:C10"/>
    <mergeCell ref="D10:G10"/>
    <mergeCell ref="A36:B36"/>
    <mergeCell ref="J13:J14"/>
    <mergeCell ref="A24:B24"/>
    <mergeCell ref="B11:E11"/>
    <mergeCell ref="A13:A14"/>
    <mergeCell ref="C13:C14"/>
    <mergeCell ref="D13:D14"/>
    <mergeCell ref="E13:E14"/>
    <mergeCell ref="F13:F14"/>
    <mergeCell ref="A26:B26"/>
    <mergeCell ref="A37:B37"/>
    <mergeCell ref="A38:B38"/>
    <mergeCell ref="A39:B39"/>
    <mergeCell ref="G13:G14"/>
    <mergeCell ref="H13:H14"/>
    <mergeCell ref="I13:I14"/>
    <mergeCell ref="A76:B76"/>
    <mergeCell ref="B79:G79"/>
    <mergeCell ref="A25:B25"/>
    <mergeCell ref="A27:B27"/>
    <mergeCell ref="A86:B86"/>
    <mergeCell ref="A90:B90"/>
    <mergeCell ref="A94:B94"/>
    <mergeCell ref="A95:B95"/>
    <mergeCell ref="A50:B50"/>
    <mergeCell ref="A51:B51"/>
    <mergeCell ref="B54:I54"/>
    <mergeCell ref="A63:B63"/>
    <mergeCell ref="A69:B69"/>
    <mergeCell ref="A75:B75"/>
    <mergeCell ref="A111:A112"/>
    <mergeCell ref="C111:C112"/>
    <mergeCell ref="D111:D112"/>
    <mergeCell ref="E111:E112"/>
    <mergeCell ref="A113:A114"/>
    <mergeCell ref="C113:C114"/>
    <mergeCell ref="D113:D114"/>
    <mergeCell ref="E113:E114"/>
    <mergeCell ref="B98:G98"/>
    <mergeCell ref="A103:A104"/>
    <mergeCell ref="C103:C104"/>
    <mergeCell ref="D103:D104"/>
    <mergeCell ref="E103:E104"/>
    <mergeCell ref="A108:A110"/>
    <mergeCell ref="C108:C110"/>
    <mergeCell ref="D108:D110"/>
    <mergeCell ref="E108:E110"/>
    <mergeCell ref="A125:A126"/>
    <mergeCell ref="C125:C126"/>
    <mergeCell ref="D125:D126"/>
    <mergeCell ref="E125:E126"/>
    <mergeCell ref="A127:A128"/>
    <mergeCell ref="C127:C128"/>
    <mergeCell ref="D127:D128"/>
    <mergeCell ref="E127:E128"/>
    <mergeCell ref="A115:B115"/>
    <mergeCell ref="A117:A118"/>
    <mergeCell ref="C117:C118"/>
    <mergeCell ref="D117:D118"/>
    <mergeCell ref="E117:E118"/>
    <mergeCell ref="A122:A124"/>
    <mergeCell ref="C122:C124"/>
    <mergeCell ref="D122:D124"/>
    <mergeCell ref="E122:E124"/>
    <mergeCell ref="A129:B129"/>
    <mergeCell ref="A131:A132"/>
    <mergeCell ref="C131:C132"/>
    <mergeCell ref="D131:D132"/>
    <mergeCell ref="E131:E132"/>
    <mergeCell ref="A136:A138"/>
    <mergeCell ref="C136:C138"/>
    <mergeCell ref="D136:D138"/>
    <mergeCell ref="E136:E138"/>
    <mergeCell ref="A143:B143"/>
    <mergeCell ref="A144:B144"/>
    <mergeCell ref="B146:F146"/>
    <mergeCell ref="B147:F147"/>
    <mergeCell ref="B150:F150"/>
    <mergeCell ref="C151:F151"/>
    <mergeCell ref="A139:A140"/>
    <mergeCell ref="C139:C140"/>
    <mergeCell ref="D139:D140"/>
    <mergeCell ref="E139:E140"/>
    <mergeCell ref="A141:A142"/>
    <mergeCell ref="C141:C142"/>
    <mergeCell ref="D141:D142"/>
    <mergeCell ref="E141:E142"/>
    <mergeCell ref="A177:B177"/>
    <mergeCell ref="A182:B182"/>
    <mergeCell ref="A186:B186"/>
    <mergeCell ref="A187:B187"/>
    <mergeCell ref="B190:I190"/>
    <mergeCell ref="C191:G191"/>
    <mergeCell ref="A157:B157"/>
    <mergeCell ref="A160:B160"/>
    <mergeCell ref="A163:B163"/>
    <mergeCell ref="A164:B164"/>
    <mergeCell ref="B167:G167"/>
    <mergeCell ref="C168:G168"/>
    <mergeCell ref="A216:B216"/>
    <mergeCell ref="A221:B221"/>
    <mergeCell ref="A226:B226"/>
    <mergeCell ref="A227:B227"/>
    <mergeCell ref="B230:G230"/>
    <mergeCell ref="C231:G231"/>
    <mergeCell ref="A197:B197"/>
    <mergeCell ref="A200:B200"/>
    <mergeCell ref="A203:B203"/>
    <mergeCell ref="A204:B204"/>
    <mergeCell ref="B207:H207"/>
    <mergeCell ref="C208:G208"/>
    <mergeCell ref="A257:B257"/>
    <mergeCell ref="A260:B260"/>
    <mergeCell ref="A263:B263"/>
    <mergeCell ref="A264:B264"/>
    <mergeCell ref="B267:F267"/>
    <mergeCell ref="A282:B282"/>
    <mergeCell ref="B233:F233"/>
    <mergeCell ref="A240:B240"/>
    <mergeCell ref="A244:B244"/>
    <mergeCell ref="A248:B248"/>
    <mergeCell ref="A249:B249"/>
    <mergeCell ref="B252:G252"/>
    <mergeCell ref="A322:B322"/>
    <mergeCell ref="A323:B323"/>
    <mergeCell ref="B326:G326"/>
    <mergeCell ref="A336:B336"/>
    <mergeCell ref="A343:B343"/>
    <mergeCell ref="A350:B350"/>
    <mergeCell ref="A294:B294"/>
    <mergeCell ref="A306:B306"/>
    <mergeCell ref="A307:B307"/>
    <mergeCell ref="B310:G310"/>
    <mergeCell ref="A316:B316"/>
    <mergeCell ref="A319:B319"/>
    <mergeCell ref="A441:J441"/>
    <mergeCell ref="B382:G382"/>
    <mergeCell ref="A402:B402"/>
    <mergeCell ref="A419:B419"/>
    <mergeCell ref="A436:B436"/>
    <mergeCell ref="A437:B437"/>
    <mergeCell ref="A440:J440"/>
    <mergeCell ref="A351:B351"/>
    <mergeCell ref="B354:F354"/>
    <mergeCell ref="A364:B364"/>
    <mergeCell ref="A371:B371"/>
    <mergeCell ref="A378:B378"/>
    <mergeCell ref="A379:B379"/>
  </mergeCells>
  <hyperlinks>
    <hyperlink ref="B142" location="'Обосн.расх(МЗ)'!B141" display="от несчастных случаев на производстве и профессиональных заболеваний по ставке 0,_ %&lt;2&gt;"/>
    <hyperlink ref="B140" location="'Обосн.расх(МЗ)'!B141" display="от несчастных случаев на производстве и профессиональных заболеваний по ставке 0,_ %&lt;2&gt;"/>
    <hyperlink ref="B128" location="'Обосн.расх(МЗ)'!B141" display="от несчастных случаев на производстве и профессиональных заболеваний по ставке 0,_ %"/>
    <hyperlink ref="B126" location="'Обосн.расх(МЗ)'!B141" display="от несчастных случаев на производстве и профессиональных заболеваний по ставке 0,_ %"/>
    <hyperlink ref="B112" location="'Обосн.расх(МЗ)'!B141" display="от несчастных случаев на производстве и профессиональных заболеваний по ставке 0,_ %&lt;2&gt;"/>
    <hyperlink ref="B114" location="'Обосн.расх(МЗ)'!B140" display="от несчастных случаев на производстве и профессиональных заболеваний по ставке 0,_ %&lt;2&gt;"/>
    <hyperlink ref="B98:G98" location="'Обосн.расх(МЗ)'!B140" display="1.4. Обоснования (расчеты) страховых взносов на обязательное страхование в Фонд пенсионного и социального страхования Российской Федерации и Федеральный фонд обязательного медицинского страхования &lt;1&gt;"/>
  </hyperlinks>
  <pageMargins left="0.70866141732283472" right="0.70866141732283472" top="0.74803149606299213" bottom="0.74803149606299213" header="0.31496062992125984" footer="0.31496062992125984"/>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vt:lpstr>
      <vt:lpstr>ПФХД</vt:lpstr>
      <vt:lpstr>Закупки</vt:lpstr>
      <vt:lpstr>Обосн.доходов</vt:lpstr>
      <vt:lpstr>Обосн.расходов 2024</vt:lpstr>
      <vt:lpstr>обос расходов 2025</vt:lpstr>
      <vt:lpstr>Обосн.расходов (2026)</vt:lpstr>
      <vt:lpstr>Закупки!Заголовки_для_печати</vt:lpstr>
      <vt:lpstr>Закупки!Область_печати</vt:lpstr>
      <vt:lpstr>'обос расходов 2025'!Область_печати</vt:lpstr>
      <vt:lpstr>Обосн.доходов!Область_печати</vt:lpstr>
      <vt:lpstr>'Обосн.расходов (2026)'!Область_печати</vt:lpstr>
      <vt:lpstr>'Обосн.расходов 2024'!Область_печати</vt:lpstr>
      <vt:lpstr>ПФХД!Область_печати</vt:lpstr>
      <vt:lpstr>Титул.!Область_печати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1</cp:lastModifiedBy>
  <cp:lastPrinted>2024-02-01T05:58:36Z</cp:lastPrinted>
  <dcterms:created xsi:type="dcterms:W3CDTF">2011-01-11T10:25:48Z</dcterms:created>
  <dcterms:modified xsi:type="dcterms:W3CDTF">2024-02-01T10:50:29Z</dcterms:modified>
</cp:coreProperties>
</file>